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X:\Projekttilskud\Team GUDP Tilskud\Ansøgninger\Organic RRD 9\Indkaldelse, vejledning og ansøgningsmateriale\"/>
    </mc:Choice>
  </mc:AlternateContent>
  <bookViews>
    <workbookView xWindow="0" yWindow="0" windowWidth="28800" windowHeight="12435"/>
  </bookViews>
  <sheets>
    <sheet name="Welcome" sheetId="5" r:id="rId1"/>
    <sheet name="Gantt chart" sheetId="16" r:id="rId2"/>
    <sheet name="Example of a Gantt chart" sheetId="14" r:id="rId3"/>
    <sheet name="List of deliverable types" sheetId="7" r:id="rId4"/>
    <sheet name="Validations" sheetId="4" state="veryHidden" r:id="rId5"/>
    <sheet name="Total project budget" sheetId="1" state="veryHidden" r:id="rId6"/>
    <sheet name="Ex. of individual project" sheetId="11" state="veryHidden" r:id="rId7"/>
    <sheet name="Ex. of collaboration project" sheetId="12" state="veryHidden" r:id="rId8"/>
    <sheet name="List of subsidy rates" sheetId="2" r:id="rId9"/>
    <sheet name="Deliverables" sheetId="18" r:id="rId10"/>
    <sheet name="Milestones" sheetId="17" r:id="rId11"/>
  </sheets>
  <definedNames>
    <definedName name="Collaboration_A">Validations!$E$4:$E$6</definedName>
    <definedName name="Collaboration_V">Validations!$C$4:$C$8</definedName>
    <definedName name="Individual_A">Validations!$D$4:$D$6</definedName>
    <definedName name="Individual_V">Validations!$B$4:$B$8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0" i="12" l="1"/>
  <c r="H304" i="12"/>
  <c r="H288" i="12"/>
  <c r="H272" i="12"/>
  <c r="H256" i="12"/>
  <c r="H240" i="12"/>
  <c r="H224" i="12"/>
  <c r="H208" i="12"/>
  <c r="H192" i="12"/>
  <c r="H176" i="12"/>
  <c r="H160" i="12"/>
  <c r="H144" i="12"/>
  <c r="H128" i="12"/>
  <c r="H112" i="12"/>
  <c r="H96" i="12"/>
  <c r="H80" i="12"/>
  <c r="H32" i="12"/>
  <c r="H16" i="12"/>
  <c r="H320" i="11"/>
  <c r="H304" i="11"/>
  <c r="H288" i="11"/>
  <c r="H272" i="11"/>
  <c r="H256" i="11"/>
  <c r="H240" i="11"/>
  <c r="H224" i="11"/>
  <c r="H208" i="11"/>
  <c r="H192" i="11"/>
  <c r="H176" i="11"/>
  <c r="H160" i="11"/>
  <c r="H144" i="11"/>
  <c r="H128" i="11"/>
  <c r="H112" i="11"/>
  <c r="H96" i="11"/>
  <c r="H80" i="11"/>
  <c r="H64" i="11"/>
  <c r="H48" i="11"/>
  <c r="H32" i="11"/>
  <c r="H16" i="11"/>
  <c r="B321" i="11"/>
  <c r="B305" i="11"/>
  <c r="B289" i="11"/>
  <c r="B273" i="11"/>
  <c r="B257" i="11"/>
  <c r="B241" i="11"/>
  <c r="B225" i="11"/>
  <c r="B209" i="11"/>
  <c r="B193" i="11"/>
  <c r="B177" i="11"/>
  <c r="B161" i="11"/>
  <c r="B145" i="11"/>
  <c r="B129" i="11"/>
  <c r="B113" i="11"/>
  <c r="B97" i="11"/>
  <c r="B81" i="11"/>
  <c r="B65" i="11"/>
  <c r="B49" i="11"/>
  <c r="B33" i="11"/>
  <c r="B17" i="11"/>
  <c r="B321" i="12"/>
  <c r="B305" i="12"/>
  <c r="B289" i="12"/>
  <c r="B273" i="12"/>
  <c r="B257" i="12"/>
  <c r="B241" i="12"/>
  <c r="B225" i="12"/>
  <c r="B209" i="12"/>
  <c r="B193" i="12"/>
  <c r="B177" i="12"/>
  <c r="B161" i="12"/>
  <c r="B145" i="12"/>
  <c r="B129" i="12"/>
  <c r="B113" i="12"/>
  <c r="B97" i="12"/>
  <c r="B81" i="12"/>
  <c r="B65" i="12"/>
  <c r="B49" i="12"/>
  <c r="B33" i="12"/>
  <c r="B17" i="12"/>
  <c r="B321" i="1"/>
  <c r="B305" i="1"/>
  <c r="B289" i="1"/>
  <c r="B273" i="1"/>
  <c r="B257" i="1"/>
  <c r="B241" i="1"/>
  <c r="B225" i="1"/>
  <c r="B209" i="1"/>
  <c r="B193" i="1"/>
  <c r="B177" i="1"/>
  <c r="B161" i="1"/>
  <c r="B145" i="1"/>
  <c r="B129" i="1"/>
  <c r="B113" i="1"/>
  <c r="B97" i="1"/>
  <c r="B81" i="1"/>
  <c r="B65" i="1"/>
  <c r="B49" i="1"/>
  <c r="B33" i="1"/>
  <c r="B17" i="1"/>
  <c r="H320" i="1"/>
  <c r="H304" i="1"/>
  <c r="H288" i="1"/>
  <c r="H272" i="1"/>
  <c r="H256" i="1"/>
  <c r="H240" i="1"/>
  <c r="H224" i="1"/>
  <c r="H208" i="1"/>
  <c r="H192" i="1"/>
  <c r="H176" i="1"/>
  <c r="H160" i="1"/>
  <c r="H144" i="1"/>
  <c r="H128" i="1"/>
  <c r="H112" i="1"/>
  <c r="H96" i="1"/>
  <c r="H80" i="1"/>
  <c r="H64" i="1"/>
  <c r="H48" i="1"/>
  <c r="H32" i="1"/>
  <c r="H16" i="1"/>
  <c r="H64" i="12"/>
  <c r="E16" i="1" l="1"/>
  <c r="D321" i="1"/>
  <c r="D305" i="1"/>
  <c r="D289" i="1"/>
  <c r="D273" i="1"/>
  <c r="D257" i="1"/>
  <c r="D241" i="1"/>
  <c r="D225" i="1"/>
  <c r="D209" i="1"/>
  <c r="D193" i="1"/>
  <c r="D177" i="1"/>
  <c r="D161" i="1"/>
  <c r="D145" i="1"/>
  <c r="D129" i="1"/>
  <c r="D113" i="1"/>
  <c r="D97" i="1"/>
  <c r="D81" i="1"/>
  <c r="D65" i="1"/>
  <c r="D49" i="1"/>
  <c r="D33" i="1"/>
  <c r="D17" i="1"/>
  <c r="D321" i="11"/>
  <c r="D305" i="11"/>
  <c r="D289" i="11"/>
  <c r="D273" i="11"/>
  <c r="D257" i="11"/>
  <c r="D241" i="11"/>
  <c r="D225" i="11"/>
  <c r="D209" i="11"/>
  <c r="D193" i="11"/>
  <c r="D177" i="11"/>
  <c r="D161" i="11"/>
  <c r="D145" i="11"/>
  <c r="D129" i="11"/>
  <c r="D113" i="11"/>
  <c r="D97" i="11"/>
  <c r="D81" i="11"/>
  <c r="D65" i="11"/>
  <c r="D49" i="11"/>
  <c r="D321" i="12"/>
  <c r="D305" i="12"/>
  <c r="D289" i="12"/>
  <c r="D273" i="12"/>
  <c r="D257" i="12"/>
  <c r="D241" i="12"/>
  <c r="D225" i="12"/>
  <c r="D209" i="12"/>
  <c r="D193" i="12"/>
  <c r="D177" i="12"/>
  <c r="D161" i="12"/>
  <c r="D145" i="12"/>
  <c r="D129" i="12"/>
  <c r="D113" i="12"/>
  <c r="D97" i="12"/>
  <c r="D81" i="12"/>
  <c r="I333" i="12"/>
  <c r="I332" i="12"/>
  <c r="I331" i="12"/>
  <c r="I330" i="12"/>
  <c r="I329" i="12"/>
  <c r="I328" i="12"/>
  <c r="I327" i="12"/>
  <c r="I326" i="12"/>
  <c r="I325" i="12"/>
  <c r="I324" i="12"/>
  <c r="I317" i="12"/>
  <c r="I316" i="12"/>
  <c r="I315" i="12"/>
  <c r="I314" i="12"/>
  <c r="I313" i="12"/>
  <c r="I312" i="12"/>
  <c r="I311" i="12"/>
  <c r="I310" i="12"/>
  <c r="I309" i="12"/>
  <c r="I308" i="12"/>
  <c r="I301" i="12"/>
  <c r="I300" i="12"/>
  <c r="I299" i="12"/>
  <c r="I298" i="12"/>
  <c r="I297" i="12"/>
  <c r="I296" i="12"/>
  <c r="I295" i="12"/>
  <c r="I294" i="12"/>
  <c r="I293" i="12"/>
  <c r="I292" i="12"/>
  <c r="I285" i="12"/>
  <c r="I284" i="12"/>
  <c r="I283" i="12"/>
  <c r="I282" i="12"/>
  <c r="I281" i="12"/>
  <c r="I280" i="12"/>
  <c r="I279" i="12"/>
  <c r="I278" i="12"/>
  <c r="I277" i="12"/>
  <c r="I276" i="12"/>
  <c r="I269" i="12"/>
  <c r="I268" i="12"/>
  <c r="I267" i="12"/>
  <c r="I266" i="12"/>
  <c r="I265" i="12"/>
  <c r="I264" i="12"/>
  <c r="I263" i="12"/>
  <c r="I262" i="12"/>
  <c r="I261" i="12"/>
  <c r="I260" i="12"/>
  <c r="I253" i="12"/>
  <c r="I252" i="12"/>
  <c r="I251" i="12"/>
  <c r="I250" i="12"/>
  <c r="I249" i="12"/>
  <c r="I248" i="12"/>
  <c r="I247" i="12"/>
  <c r="I246" i="12"/>
  <c r="I245" i="12"/>
  <c r="I244" i="12"/>
  <c r="I237" i="12"/>
  <c r="I236" i="12"/>
  <c r="I235" i="12"/>
  <c r="I234" i="12"/>
  <c r="I233" i="12"/>
  <c r="I232" i="12"/>
  <c r="I231" i="12"/>
  <c r="I230" i="12"/>
  <c r="I229" i="12"/>
  <c r="I228" i="12"/>
  <c r="I221" i="12"/>
  <c r="I220" i="12"/>
  <c r="I219" i="12"/>
  <c r="I218" i="12"/>
  <c r="I217" i="12"/>
  <c r="I216" i="12"/>
  <c r="I215" i="12"/>
  <c r="I214" i="12"/>
  <c r="I213" i="12"/>
  <c r="I212" i="12"/>
  <c r="I205" i="12"/>
  <c r="I204" i="12"/>
  <c r="I203" i="12"/>
  <c r="I202" i="12"/>
  <c r="I201" i="12"/>
  <c r="I200" i="12"/>
  <c r="I199" i="12"/>
  <c r="I198" i="12"/>
  <c r="I197" i="12"/>
  <c r="I196" i="12"/>
  <c r="I189" i="12"/>
  <c r="I188" i="12"/>
  <c r="I187" i="12"/>
  <c r="I186" i="12"/>
  <c r="I185" i="12"/>
  <c r="I184" i="12"/>
  <c r="I183" i="12"/>
  <c r="I182" i="12"/>
  <c r="I181" i="12"/>
  <c r="I180" i="12"/>
  <c r="I173" i="12"/>
  <c r="I172" i="12"/>
  <c r="I171" i="12"/>
  <c r="I170" i="12"/>
  <c r="I169" i="12"/>
  <c r="I168" i="12"/>
  <c r="I167" i="12"/>
  <c r="I166" i="12"/>
  <c r="I165" i="12"/>
  <c r="I164" i="12"/>
  <c r="I157" i="12"/>
  <c r="I156" i="12"/>
  <c r="I155" i="12"/>
  <c r="I154" i="12"/>
  <c r="I153" i="12"/>
  <c r="I152" i="12"/>
  <c r="I151" i="12"/>
  <c r="I150" i="12"/>
  <c r="I149" i="12"/>
  <c r="I148" i="12"/>
  <c r="I141" i="12"/>
  <c r="I140" i="12"/>
  <c r="I139" i="12"/>
  <c r="I138" i="12"/>
  <c r="I137" i="12"/>
  <c r="I136" i="12"/>
  <c r="I135" i="12"/>
  <c r="I134" i="12"/>
  <c r="I133" i="12"/>
  <c r="I132" i="12"/>
  <c r="I125" i="12"/>
  <c r="I124" i="12"/>
  <c r="I123" i="12"/>
  <c r="I122" i="12"/>
  <c r="I121" i="12"/>
  <c r="I120" i="12"/>
  <c r="I119" i="12"/>
  <c r="I118" i="12"/>
  <c r="I117" i="12"/>
  <c r="I116" i="12"/>
  <c r="I109" i="12"/>
  <c r="I108" i="12"/>
  <c r="I107" i="12"/>
  <c r="I106" i="12"/>
  <c r="I105" i="12"/>
  <c r="I104" i="12"/>
  <c r="I103" i="12"/>
  <c r="I102" i="12"/>
  <c r="I101" i="12"/>
  <c r="I100" i="12"/>
  <c r="I93" i="12"/>
  <c r="I92" i="12"/>
  <c r="I91" i="12"/>
  <c r="I90" i="12"/>
  <c r="I89" i="12"/>
  <c r="I88" i="12"/>
  <c r="I87" i="12"/>
  <c r="I86" i="12"/>
  <c r="I85" i="12"/>
  <c r="I84" i="12"/>
  <c r="I77" i="12"/>
  <c r="I76" i="12"/>
  <c r="I75" i="12"/>
  <c r="I74" i="12"/>
  <c r="I73" i="12"/>
  <c r="I72" i="12"/>
  <c r="I71" i="12"/>
  <c r="I70" i="12"/>
  <c r="I69" i="12"/>
  <c r="I68" i="12"/>
  <c r="I58" i="12"/>
  <c r="I57" i="12"/>
  <c r="I56" i="12"/>
  <c r="I55" i="12"/>
  <c r="I54" i="12"/>
  <c r="I53" i="12"/>
  <c r="I52" i="12"/>
  <c r="I45" i="12"/>
  <c r="I44" i="12"/>
  <c r="I43" i="12"/>
  <c r="I42" i="12"/>
  <c r="I41" i="12"/>
  <c r="I40" i="12"/>
  <c r="I39" i="12"/>
  <c r="I38" i="12"/>
  <c r="I37" i="12"/>
  <c r="I36" i="12"/>
  <c r="I29" i="12"/>
  <c r="I28" i="12"/>
  <c r="I27" i="12"/>
  <c r="I26" i="12"/>
  <c r="I25" i="12"/>
  <c r="I24" i="12"/>
  <c r="I23" i="12"/>
  <c r="I22" i="12"/>
  <c r="I21" i="12"/>
  <c r="I20" i="12"/>
  <c r="I333" i="11"/>
  <c r="I332" i="11"/>
  <c r="I331" i="11"/>
  <c r="I330" i="11"/>
  <c r="I329" i="11"/>
  <c r="I328" i="11"/>
  <c r="I327" i="11"/>
  <c r="I326" i="11"/>
  <c r="I325" i="11"/>
  <c r="I324" i="11"/>
  <c r="I317" i="11"/>
  <c r="I316" i="11"/>
  <c r="I315" i="11"/>
  <c r="I314" i="11"/>
  <c r="I313" i="11"/>
  <c r="I312" i="11"/>
  <c r="I311" i="11"/>
  <c r="I310" i="11"/>
  <c r="I309" i="11"/>
  <c r="I308" i="11"/>
  <c r="I301" i="11"/>
  <c r="I300" i="11"/>
  <c r="I299" i="11"/>
  <c r="I298" i="11"/>
  <c r="I297" i="11"/>
  <c r="I296" i="11"/>
  <c r="I295" i="11"/>
  <c r="I294" i="11"/>
  <c r="I293" i="11"/>
  <c r="I292" i="11"/>
  <c r="I285" i="11"/>
  <c r="I284" i="11"/>
  <c r="I283" i="11"/>
  <c r="I282" i="11"/>
  <c r="I281" i="11"/>
  <c r="I280" i="11"/>
  <c r="I279" i="11"/>
  <c r="I278" i="11"/>
  <c r="I277" i="11"/>
  <c r="I276" i="11"/>
  <c r="I269" i="11"/>
  <c r="I268" i="11"/>
  <c r="I267" i="11"/>
  <c r="I266" i="11"/>
  <c r="I265" i="11"/>
  <c r="I264" i="11"/>
  <c r="I263" i="11"/>
  <c r="I262" i="11"/>
  <c r="I261" i="11"/>
  <c r="I260" i="11"/>
  <c r="I253" i="11"/>
  <c r="I252" i="11"/>
  <c r="I251" i="11"/>
  <c r="I250" i="11"/>
  <c r="I249" i="11"/>
  <c r="I248" i="11"/>
  <c r="I247" i="11"/>
  <c r="I246" i="11"/>
  <c r="I245" i="11"/>
  <c r="I244" i="11"/>
  <c r="I237" i="11"/>
  <c r="I236" i="11"/>
  <c r="I235" i="11"/>
  <c r="I234" i="11"/>
  <c r="I233" i="11"/>
  <c r="I232" i="11"/>
  <c r="I231" i="11"/>
  <c r="I230" i="11"/>
  <c r="I229" i="11"/>
  <c r="I228" i="11"/>
  <c r="I221" i="11"/>
  <c r="I220" i="11"/>
  <c r="I219" i="11"/>
  <c r="I218" i="11"/>
  <c r="I217" i="11"/>
  <c r="I216" i="11"/>
  <c r="I215" i="11"/>
  <c r="I214" i="11"/>
  <c r="I213" i="11"/>
  <c r="I212" i="11"/>
  <c r="I205" i="11"/>
  <c r="I204" i="11"/>
  <c r="I203" i="11"/>
  <c r="I202" i="11"/>
  <c r="I201" i="11"/>
  <c r="I200" i="11"/>
  <c r="I199" i="11"/>
  <c r="I198" i="11"/>
  <c r="I197" i="11"/>
  <c r="I196" i="11"/>
  <c r="I189" i="11"/>
  <c r="I188" i="11"/>
  <c r="I187" i="11"/>
  <c r="I186" i="11"/>
  <c r="I185" i="11"/>
  <c r="I184" i="11"/>
  <c r="I183" i="11"/>
  <c r="I182" i="11"/>
  <c r="I181" i="11"/>
  <c r="I180" i="11"/>
  <c r="I173" i="11"/>
  <c r="I172" i="11"/>
  <c r="I171" i="11"/>
  <c r="I170" i="11"/>
  <c r="I169" i="11"/>
  <c r="I168" i="11"/>
  <c r="I167" i="11"/>
  <c r="I166" i="11"/>
  <c r="I165" i="11"/>
  <c r="I164" i="11"/>
  <c r="I157" i="11"/>
  <c r="I156" i="11"/>
  <c r="I155" i="11"/>
  <c r="I154" i="11"/>
  <c r="I153" i="11"/>
  <c r="I152" i="11"/>
  <c r="I151" i="11"/>
  <c r="I150" i="11"/>
  <c r="I149" i="11"/>
  <c r="I148" i="11"/>
  <c r="I141" i="11"/>
  <c r="I140" i="11"/>
  <c r="I139" i="11"/>
  <c r="I138" i="11"/>
  <c r="I137" i="11"/>
  <c r="I136" i="11"/>
  <c r="I135" i="11"/>
  <c r="I134" i="11"/>
  <c r="I133" i="11"/>
  <c r="I132" i="11"/>
  <c r="I125" i="11"/>
  <c r="I124" i="11"/>
  <c r="I123" i="11"/>
  <c r="I122" i="11"/>
  <c r="I121" i="11"/>
  <c r="I120" i="11"/>
  <c r="I119" i="11"/>
  <c r="I118" i="11"/>
  <c r="I117" i="11"/>
  <c r="I116" i="11"/>
  <c r="I109" i="11"/>
  <c r="I108" i="11"/>
  <c r="I107" i="11"/>
  <c r="I106" i="11"/>
  <c r="I105" i="11"/>
  <c r="I104" i="11"/>
  <c r="I103" i="11"/>
  <c r="I102" i="11"/>
  <c r="I101" i="11"/>
  <c r="I100" i="11"/>
  <c r="I93" i="11"/>
  <c r="I92" i="11"/>
  <c r="I91" i="11"/>
  <c r="I90" i="11"/>
  <c r="I89" i="11"/>
  <c r="I88" i="11"/>
  <c r="I87" i="11"/>
  <c r="I86" i="11"/>
  <c r="I85" i="11"/>
  <c r="I84" i="11"/>
  <c r="I77" i="11"/>
  <c r="I76" i="11"/>
  <c r="I75" i="11"/>
  <c r="I74" i="11"/>
  <c r="I73" i="11"/>
  <c r="I72" i="11"/>
  <c r="I71" i="11"/>
  <c r="I70" i="11"/>
  <c r="I69" i="11"/>
  <c r="I68" i="11"/>
  <c r="I61" i="11"/>
  <c r="I60" i="11"/>
  <c r="I59" i="11"/>
  <c r="I58" i="11"/>
  <c r="I57" i="11"/>
  <c r="I56" i="11"/>
  <c r="I55" i="11"/>
  <c r="I54" i="11"/>
  <c r="I53" i="11"/>
  <c r="I52" i="11"/>
  <c r="I45" i="11"/>
  <c r="I44" i="11"/>
  <c r="I43" i="11"/>
  <c r="I42" i="11"/>
  <c r="I41" i="11"/>
  <c r="I40" i="11"/>
  <c r="I39" i="11"/>
  <c r="I38" i="11"/>
  <c r="I37" i="11"/>
  <c r="I36" i="11"/>
  <c r="I29" i="11"/>
  <c r="I28" i="11"/>
  <c r="I27" i="11"/>
  <c r="I26" i="11"/>
  <c r="I25" i="11"/>
  <c r="I24" i="11"/>
  <c r="I23" i="11"/>
  <c r="I22" i="11"/>
  <c r="I21" i="11"/>
  <c r="I20" i="11"/>
  <c r="I333" i="1"/>
  <c r="I332" i="1"/>
  <c r="I331" i="1"/>
  <c r="I330" i="1"/>
  <c r="I329" i="1"/>
  <c r="I328" i="1"/>
  <c r="I327" i="1"/>
  <c r="I326" i="1"/>
  <c r="I325" i="1"/>
  <c r="I324" i="1"/>
  <c r="I317" i="1"/>
  <c r="I316" i="1"/>
  <c r="I315" i="1"/>
  <c r="I314" i="1"/>
  <c r="I313" i="1"/>
  <c r="I312" i="1"/>
  <c r="I311" i="1"/>
  <c r="I310" i="1"/>
  <c r="I309" i="1"/>
  <c r="I308" i="1"/>
  <c r="I301" i="1"/>
  <c r="I300" i="1"/>
  <c r="I299" i="1"/>
  <c r="I298" i="1"/>
  <c r="I297" i="1"/>
  <c r="I296" i="1"/>
  <c r="I295" i="1"/>
  <c r="I294" i="1"/>
  <c r="I293" i="1"/>
  <c r="I292" i="1"/>
  <c r="I285" i="1"/>
  <c r="I284" i="1"/>
  <c r="I283" i="1"/>
  <c r="I282" i="1"/>
  <c r="I281" i="1"/>
  <c r="I280" i="1"/>
  <c r="I279" i="1"/>
  <c r="I278" i="1"/>
  <c r="I277" i="1"/>
  <c r="I276" i="1"/>
  <c r="I269" i="1"/>
  <c r="I268" i="1"/>
  <c r="I267" i="1"/>
  <c r="I266" i="1"/>
  <c r="I265" i="1"/>
  <c r="I264" i="1"/>
  <c r="I263" i="1"/>
  <c r="I262" i="1"/>
  <c r="I261" i="1"/>
  <c r="I260" i="1"/>
  <c r="I253" i="1"/>
  <c r="I252" i="1"/>
  <c r="I251" i="1"/>
  <c r="I250" i="1"/>
  <c r="I249" i="1"/>
  <c r="I248" i="1"/>
  <c r="I247" i="1"/>
  <c r="I246" i="1"/>
  <c r="I245" i="1"/>
  <c r="I244" i="1"/>
  <c r="I237" i="1"/>
  <c r="I236" i="1"/>
  <c r="I235" i="1"/>
  <c r="I234" i="1"/>
  <c r="I233" i="1"/>
  <c r="I232" i="1"/>
  <c r="I231" i="1"/>
  <c r="I230" i="1"/>
  <c r="I229" i="1"/>
  <c r="I228" i="1"/>
  <c r="I221" i="1"/>
  <c r="I220" i="1"/>
  <c r="I219" i="1"/>
  <c r="I218" i="1"/>
  <c r="I217" i="1"/>
  <c r="I216" i="1"/>
  <c r="I215" i="1"/>
  <c r="I214" i="1"/>
  <c r="I213" i="1"/>
  <c r="I212" i="1"/>
  <c r="I205" i="1"/>
  <c r="I204" i="1"/>
  <c r="I203" i="1"/>
  <c r="I202" i="1"/>
  <c r="I201" i="1"/>
  <c r="I200" i="1"/>
  <c r="I199" i="1"/>
  <c r="I198" i="1"/>
  <c r="I197" i="1"/>
  <c r="I196" i="1"/>
  <c r="I189" i="1"/>
  <c r="I188" i="1"/>
  <c r="I187" i="1"/>
  <c r="I186" i="1"/>
  <c r="I185" i="1"/>
  <c r="I184" i="1"/>
  <c r="I183" i="1"/>
  <c r="I182" i="1"/>
  <c r="I181" i="1"/>
  <c r="I180" i="1"/>
  <c r="I173" i="1"/>
  <c r="I172" i="1"/>
  <c r="I171" i="1"/>
  <c r="I170" i="1"/>
  <c r="I169" i="1"/>
  <c r="I168" i="1"/>
  <c r="I167" i="1"/>
  <c r="I166" i="1"/>
  <c r="I165" i="1"/>
  <c r="I164" i="1"/>
  <c r="I157" i="1"/>
  <c r="I156" i="1"/>
  <c r="I155" i="1"/>
  <c r="I154" i="1"/>
  <c r="I153" i="1"/>
  <c r="I152" i="1"/>
  <c r="I151" i="1"/>
  <c r="I150" i="1"/>
  <c r="I149" i="1"/>
  <c r="I148" i="1"/>
  <c r="I141" i="1"/>
  <c r="I140" i="1"/>
  <c r="I139" i="1"/>
  <c r="I138" i="1"/>
  <c r="I137" i="1"/>
  <c r="I136" i="1"/>
  <c r="I135" i="1"/>
  <c r="I134" i="1"/>
  <c r="I133" i="1"/>
  <c r="I132" i="1"/>
  <c r="I125" i="1"/>
  <c r="I124" i="1"/>
  <c r="I123" i="1"/>
  <c r="I122" i="1"/>
  <c r="I121" i="1"/>
  <c r="I120" i="1"/>
  <c r="I119" i="1"/>
  <c r="I118" i="1"/>
  <c r="I117" i="1"/>
  <c r="I116" i="1"/>
  <c r="I109" i="1"/>
  <c r="I108" i="1"/>
  <c r="I107" i="1"/>
  <c r="I106" i="1"/>
  <c r="I105" i="1"/>
  <c r="I104" i="1"/>
  <c r="I103" i="1"/>
  <c r="I102" i="1"/>
  <c r="I101" i="1"/>
  <c r="I100" i="1"/>
  <c r="I93" i="1"/>
  <c r="I92" i="1"/>
  <c r="I91" i="1"/>
  <c r="I90" i="1"/>
  <c r="I89" i="1"/>
  <c r="I88" i="1"/>
  <c r="I87" i="1"/>
  <c r="I86" i="1"/>
  <c r="I85" i="1"/>
  <c r="I84" i="1"/>
  <c r="I77" i="1"/>
  <c r="I76" i="1"/>
  <c r="I75" i="1"/>
  <c r="I74" i="1"/>
  <c r="I73" i="1"/>
  <c r="I72" i="1"/>
  <c r="I71" i="1"/>
  <c r="I70" i="1"/>
  <c r="I69" i="1"/>
  <c r="I68" i="1"/>
  <c r="I61" i="1"/>
  <c r="I60" i="1"/>
  <c r="I59" i="1"/>
  <c r="I58" i="1"/>
  <c r="I57" i="1"/>
  <c r="I56" i="1"/>
  <c r="I55" i="1"/>
  <c r="I54" i="1"/>
  <c r="I53" i="1"/>
  <c r="I52" i="1"/>
  <c r="I45" i="1"/>
  <c r="I44" i="1"/>
  <c r="I43" i="1"/>
  <c r="I42" i="1"/>
  <c r="I41" i="1"/>
  <c r="I40" i="1"/>
  <c r="I39" i="1"/>
  <c r="I38" i="1"/>
  <c r="I37" i="1"/>
  <c r="I36" i="1"/>
  <c r="I29" i="1"/>
  <c r="I28" i="1"/>
  <c r="I27" i="1"/>
  <c r="I26" i="1"/>
  <c r="I25" i="1"/>
  <c r="I24" i="1"/>
  <c r="I23" i="1"/>
  <c r="I22" i="1"/>
  <c r="I21" i="1"/>
  <c r="I20" i="1"/>
  <c r="E320" i="12" l="1"/>
  <c r="E304" i="12"/>
  <c r="E288" i="12"/>
  <c r="E272" i="12"/>
  <c r="E256" i="12"/>
  <c r="E240" i="12"/>
  <c r="E224" i="12"/>
  <c r="E208" i="12"/>
  <c r="E192" i="12"/>
  <c r="E176" i="12"/>
  <c r="E160" i="12"/>
  <c r="E144" i="12"/>
  <c r="E128" i="12"/>
  <c r="E112" i="12"/>
  <c r="E96" i="12"/>
  <c r="E80" i="12"/>
  <c r="E64" i="12"/>
  <c r="E48" i="12"/>
  <c r="E32" i="12"/>
  <c r="E16" i="12"/>
  <c r="E320" i="11"/>
  <c r="E304" i="11"/>
  <c r="E288" i="11"/>
  <c r="E272" i="11"/>
  <c r="E256" i="11"/>
  <c r="E240" i="11"/>
  <c r="E224" i="11"/>
  <c r="E208" i="11"/>
  <c r="E192" i="11"/>
  <c r="E176" i="11"/>
  <c r="E160" i="11"/>
  <c r="E144" i="11"/>
  <c r="E128" i="11"/>
  <c r="E112" i="11"/>
  <c r="E96" i="11"/>
  <c r="E80" i="11"/>
  <c r="E64" i="11"/>
  <c r="E48" i="11"/>
  <c r="E32" i="11"/>
  <c r="E16" i="11"/>
  <c r="E320" i="1" l="1"/>
  <c r="E304" i="1"/>
  <c r="E288" i="1"/>
  <c r="E272" i="1"/>
  <c r="E256" i="1"/>
  <c r="E240" i="1"/>
  <c r="E224" i="1"/>
  <c r="E208" i="1"/>
  <c r="E192" i="1"/>
  <c r="E176" i="1"/>
  <c r="E160" i="1"/>
  <c r="E144" i="1"/>
  <c r="E128" i="1"/>
  <c r="E112" i="1"/>
  <c r="E96" i="1"/>
  <c r="E80" i="1"/>
  <c r="E64" i="1"/>
  <c r="E48" i="1"/>
  <c r="E32" i="1"/>
  <c r="C60" i="12" l="1"/>
  <c r="C54" i="12"/>
  <c r="C52" i="12"/>
  <c r="D54" i="12" l="1"/>
  <c r="D52" i="12"/>
  <c r="B76" i="12" l="1"/>
  <c r="D65" i="12" s="1"/>
  <c r="B60" i="12" l="1"/>
  <c r="B44" i="12"/>
  <c r="D33" i="12" s="1"/>
  <c r="B28" i="12"/>
  <c r="D17" i="12" s="1"/>
  <c r="B44" i="11"/>
  <c r="D33" i="11" s="1"/>
  <c r="B28" i="11"/>
  <c r="D17" i="11" s="1"/>
  <c r="B203" i="1"/>
  <c r="D60" i="12" l="1"/>
  <c r="I60" i="12"/>
  <c r="P333" i="12"/>
  <c r="G333" i="12"/>
  <c r="F333" i="12"/>
  <c r="E333" i="12"/>
  <c r="B333" i="12"/>
  <c r="P332" i="12"/>
  <c r="H332" i="12"/>
  <c r="P331" i="12"/>
  <c r="G331" i="12"/>
  <c r="F331" i="12"/>
  <c r="E331" i="12"/>
  <c r="B331" i="12"/>
  <c r="P330" i="12"/>
  <c r="H330" i="12"/>
  <c r="P329" i="12"/>
  <c r="H329" i="12"/>
  <c r="P328" i="12"/>
  <c r="H328" i="12"/>
  <c r="P327" i="12"/>
  <c r="H327" i="12"/>
  <c r="P326" i="12"/>
  <c r="H326" i="12"/>
  <c r="P325" i="12"/>
  <c r="H325" i="12"/>
  <c r="P324" i="12"/>
  <c r="H324" i="12"/>
  <c r="A323" i="12"/>
  <c r="C320" i="12"/>
  <c r="P317" i="12"/>
  <c r="G317" i="12"/>
  <c r="F317" i="12"/>
  <c r="E317" i="12"/>
  <c r="B317" i="12"/>
  <c r="P316" i="12"/>
  <c r="H316" i="12"/>
  <c r="P315" i="12"/>
  <c r="G315" i="12"/>
  <c r="F315" i="12"/>
  <c r="E315" i="12"/>
  <c r="B315" i="12"/>
  <c r="P314" i="12"/>
  <c r="H314" i="12"/>
  <c r="P313" i="12"/>
  <c r="H313" i="12"/>
  <c r="P312" i="12"/>
  <c r="H312" i="12"/>
  <c r="P311" i="12"/>
  <c r="H311" i="12"/>
  <c r="P310" i="12"/>
  <c r="H310" i="12"/>
  <c r="P309" i="12"/>
  <c r="H309" i="12"/>
  <c r="P308" i="12"/>
  <c r="H308" i="12"/>
  <c r="A307" i="12"/>
  <c r="C304" i="12"/>
  <c r="P301" i="12"/>
  <c r="G301" i="12"/>
  <c r="F301" i="12"/>
  <c r="E301" i="12"/>
  <c r="B301" i="12"/>
  <c r="A291" i="12" s="1"/>
  <c r="P300" i="12"/>
  <c r="H300" i="12"/>
  <c r="P299" i="12"/>
  <c r="G299" i="12"/>
  <c r="F299" i="12"/>
  <c r="E299" i="12"/>
  <c r="B299" i="12"/>
  <c r="P298" i="12"/>
  <c r="H298" i="12"/>
  <c r="P297" i="12"/>
  <c r="H297" i="12"/>
  <c r="P296" i="12"/>
  <c r="H296" i="12"/>
  <c r="P295" i="12"/>
  <c r="H295" i="12"/>
  <c r="P294" i="12"/>
  <c r="H294" i="12"/>
  <c r="P293" i="12"/>
  <c r="H293" i="12"/>
  <c r="P292" i="12"/>
  <c r="H292" i="12"/>
  <c r="C288" i="12"/>
  <c r="P285" i="12"/>
  <c r="G285" i="12"/>
  <c r="F285" i="12"/>
  <c r="E285" i="12"/>
  <c r="B285" i="12"/>
  <c r="A275" i="12" s="1"/>
  <c r="P284" i="12"/>
  <c r="H284" i="12"/>
  <c r="P283" i="12"/>
  <c r="G283" i="12"/>
  <c r="F283" i="12"/>
  <c r="E283" i="12"/>
  <c r="B283" i="12"/>
  <c r="P282" i="12"/>
  <c r="H282" i="12"/>
  <c r="P281" i="12"/>
  <c r="H281" i="12"/>
  <c r="P280" i="12"/>
  <c r="H280" i="12"/>
  <c r="P279" i="12"/>
  <c r="H279" i="12"/>
  <c r="P278" i="12"/>
  <c r="H278" i="12"/>
  <c r="P277" i="12"/>
  <c r="H277" i="12"/>
  <c r="P276" i="12"/>
  <c r="H276" i="12"/>
  <c r="C272" i="12"/>
  <c r="P269" i="12"/>
  <c r="G269" i="12"/>
  <c r="F269" i="12"/>
  <c r="E269" i="12"/>
  <c r="B269" i="12"/>
  <c r="A259" i="12" s="1"/>
  <c r="P268" i="12"/>
  <c r="H268" i="12"/>
  <c r="P267" i="12"/>
  <c r="G267" i="12"/>
  <c r="F267" i="12"/>
  <c r="E267" i="12"/>
  <c r="B267" i="12"/>
  <c r="P266" i="12"/>
  <c r="H266" i="12"/>
  <c r="P265" i="12"/>
  <c r="H265" i="12"/>
  <c r="P264" i="12"/>
  <c r="H264" i="12"/>
  <c r="P263" i="12"/>
  <c r="H263" i="12"/>
  <c r="P262" i="12"/>
  <c r="H262" i="12"/>
  <c r="P261" i="12"/>
  <c r="H261" i="12"/>
  <c r="P260" i="12"/>
  <c r="H260" i="12"/>
  <c r="C256" i="12"/>
  <c r="P253" i="12"/>
  <c r="G253" i="12"/>
  <c r="F253" i="12"/>
  <c r="E253" i="12"/>
  <c r="B253" i="12"/>
  <c r="A243" i="12" s="1"/>
  <c r="P252" i="12"/>
  <c r="H252" i="12"/>
  <c r="P251" i="12"/>
  <c r="G251" i="12"/>
  <c r="F251" i="12"/>
  <c r="E251" i="12"/>
  <c r="B251" i="12"/>
  <c r="P250" i="12"/>
  <c r="H250" i="12"/>
  <c r="P249" i="12"/>
  <c r="H249" i="12"/>
  <c r="P248" i="12"/>
  <c r="H248" i="12"/>
  <c r="P247" i="12"/>
  <c r="H247" i="12"/>
  <c r="P246" i="12"/>
  <c r="H246" i="12"/>
  <c r="P245" i="12"/>
  <c r="H245" i="12"/>
  <c r="P244" i="12"/>
  <c r="H244" i="12"/>
  <c r="C240" i="12"/>
  <c r="P237" i="12"/>
  <c r="G237" i="12"/>
  <c r="F237" i="12"/>
  <c r="E237" i="12"/>
  <c r="B237" i="12"/>
  <c r="A227" i="12" s="1"/>
  <c r="P236" i="12"/>
  <c r="H236" i="12"/>
  <c r="P235" i="12"/>
  <c r="G235" i="12"/>
  <c r="F235" i="12"/>
  <c r="E235" i="12"/>
  <c r="B235" i="12"/>
  <c r="P234" i="12"/>
  <c r="H234" i="12"/>
  <c r="P233" i="12"/>
  <c r="H233" i="12"/>
  <c r="P232" i="12"/>
  <c r="H232" i="12"/>
  <c r="P231" i="12"/>
  <c r="H231" i="12"/>
  <c r="P230" i="12"/>
  <c r="H230" i="12"/>
  <c r="P229" i="12"/>
  <c r="H229" i="12"/>
  <c r="P228" i="12"/>
  <c r="H228" i="12"/>
  <c r="C224" i="12"/>
  <c r="P221" i="12"/>
  <c r="G221" i="12"/>
  <c r="F221" i="12"/>
  <c r="E221" i="12"/>
  <c r="B221" i="12"/>
  <c r="P220" i="12"/>
  <c r="H220" i="12"/>
  <c r="P219" i="12"/>
  <c r="G219" i="12"/>
  <c r="F219" i="12"/>
  <c r="E219" i="12"/>
  <c r="B219" i="12"/>
  <c r="P218" i="12"/>
  <c r="H218" i="12"/>
  <c r="P217" i="12"/>
  <c r="H217" i="12"/>
  <c r="P216" i="12"/>
  <c r="H216" i="12"/>
  <c r="P215" i="12"/>
  <c r="H215" i="12"/>
  <c r="P214" i="12"/>
  <c r="H214" i="12"/>
  <c r="P213" i="12"/>
  <c r="H213" i="12"/>
  <c r="P212" i="12"/>
  <c r="H212" i="12"/>
  <c r="A211" i="12"/>
  <c r="C208" i="12"/>
  <c r="P205" i="12"/>
  <c r="G205" i="12"/>
  <c r="F205" i="12"/>
  <c r="E205" i="12"/>
  <c r="B205" i="12"/>
  <c r="P204" i="12"/>
  <c r="H204" i="12"/>
  <c r="P203" i="12"/>
  <c r="G203" i="12"/>
  <c r="F203" i="12"/>
  <c r="E203" i="12"/>
  <c r="B203" i="12"/>
  <c r="P202" i="12"/>
  <c r="H202" i="12"/>
  <c r="P201" i="12"/>
  <c r="H201" i="12"/>
  <c r="P200" i="12"/>
  <c r="H200" i="12"/>
  <c r="P199" i="12"/>
  <c r="H199" i="12"/>
  <c r="P198" i="12"/>
  <c r="H198" i="12"/>
  <c r="P197" i="12"/>
  <c r="H197" i="12"/>
  <c r="P196" i="12"/>
  <c r="H196" i="12"/>
  <c r="A195" i="12"/>
  <c r="C192" i="12"/>
  <c r="P189" i="12"/>
  <c r="G189" i="12"/>
  <c r="F189" i="12"/>
  <c r="E189" i="12"/>
  <c r="B189" i="12"/>
  <c r="A179" i="12" s="1"/>
  <c r="P188" i="12"/>
  <c r="H188" i="12"/>
  <c r="P187" i="12"/>
  <c r="G187" i="12"/>
  <c r="F187" i="12"/>
  <c r="E187" i="12"/>
  <c r="B187" i="12"/>
  <c r="P186" i="12"/>
  <c r="H186" i="12"/>
  <c r="P185" i="12"/>
  <c r="H185" i="12"/>
  <c r="P184" i="12"/>
  <c r="H184" i="12"/>
  <c r="P183" i="12"/>
  <c r="H183" i="12"/>
  <c r="P182" i="12"/>
  <c r="H182" i="12"/>
  <c r="P181" i="12"/>
  <c r="H181" i="12"/>
  <c r="P180" i="12"/>
  <c r="H180" i="12"/>
  <c r="C176" i="12"/>
  <c r="P173" i="12"/>
  <c r="G173" i="12"/>
  <c r="F173" i="12"/>
  <c r="E173" i="12"/>
  <c r="B173" i="12"/>
  <c r="P172" i="12"/>
  <c r="H172" i="12"/>
  <c r="P171" i="12"/>
  <c r="G171" i="12"/>
  <c r="F171" i="12"/>
  <c r="E171" i="12"/>
  <c r="B171" i="12"/>
  <c r="P170" i="12"/>
  <c r="H170" i="12"/>
  <c r="P169" i="12"/>
  <c r="H169" i="12"/>
  <c r="P168" i="12"/>
  <c r="H168" i="12"/>
  <c r="P167" i="12"/>
  <c r="H167" i="12"/>
  <c r="P166" i="12"/>
  <c r="H166" i="12"/>
  <c r="P165" i="12"/>
  <c r="H165" i="12"/>
  <c r="P164" i="12"/>
  <c r="H164" i="12"/>
  <c r="A163" i="12"/>
  <c r="C160" i="12"/>
  <c r="P157" i="12"/>
  <c r="G157" i="12"/>
  <c r="F157" i="12"/>
  <c r="E157" i="12"/>
  <c r="B157" i="12"/>
  <c r="A147" i="12" s="1"/>
  <c r="P156" i="12"/>
  <c r="H156" i="12"/>
  <c r="P155" i="12"/>
  <c r="G155" i="12"/>
  <c r="F155" i="12"/>
  <c r="E155" i="12"/>
  <c r="B155" i="12"/>
  <c r="P154" i="12"/>
  <c r="H154" i="12"/>
  <c r="P153" i="12"/>
  <c r="H153" i="12"/>
  <c r="P152" i="12"/>
  <c r="H152" i="12"/>
  <c r="P151" i="12"/>
  <c r="H151" i="12"/>
  <c r="P150" i="12"/>
  <c r="H150" i="12"/>
  <c r="P149" i="12"/>
  <c r="H149" i="12"/>
  <c r="P148" i="12"/>
  <c r="H148" i="12"/>
  <c r="C144" i="12"/>
  <c r="P141" i="12"/>
  <c r="G141" i="12"/>
  <c r="F141" i="12"/>
  <c r="E141" i="12"/>
  <c r="B141" i="12"/>
  <c r="A131" i="12" s="1"/>
  <c r="P140" i="12"/>
  <c r="H140" i="12"/>
  <c r="P139" i="12"/>
  <c r="G139" i="12"/>
  <c r="F139" i="12"/>
  <c r="E139" i="12"/>
  <c r="B139" i="12"/>
  <c r="P138" i="12"/>
  <c r="H138" i="12"/>
  <c r="P137" i="12"/>
  <c r="H137" i="12"/>
  <c r="P136" i="12"/>
  <c r="H136" i="12"/>
  <c r="P135" i="12"/>
  <c r="H135" i="12"/>
  <c r="P134" i="12"/>
  <c r="H134" i="12"/>
  <c r="P133" i="12"/>
  <c r="H133" i="12"/>
  <c r="P132" i="12"/>
  <c r="H132" i="12"/>
  <c r="C128" i="12"/>
  <c r="P125" i="12"/>
  <c r="G125" i="12"/>
  <c r="F125" i="12"/>
  <c r="E125" i="12"/>
  <c r="B125" i="12"/>
  <c r="A115" i="12" s="1"/>
  <c r="P124" i="12"/>
  <c r="H124" i="12"/>
  <c r="P123" i="12"/>
  <c r="G123" i="12"/>
  <c r="F123" i="12"/>
  <c r="E123" i="12"/>
  <c r="B123" i="12"/>
  <c r="P122" i="12"/>
  <c r="H122" i="12"/>
  <c r="P121" i="12"/>
  <c r="H121" i="12"/>
  <c r="P120" i="12"/>
  <c r="H120" i="12"/>
  <c r="P119" i="12"/>
  <c r="H119" i="12"/>
  <c r="P118" i="12"/>
  <c r="H118" i="12"/>
  <c r="P117" i="12"/>
  <c r="H117" i="12"/>
  <c r="P116" i="12"/>
  <c r="H116" i="12"/>
  <c r="C112" i="12"/>
  <c r="P109" i="12"/>
  <c r="G109" i="12"/>
  <c r="F109" i="12"/>
  <c r="E109" i="12"/>
  <c r="B109" i="12"/>
  <c r="A99" i="12" s="1"/>
  <c r="P108" i="12"/>
  <c r="H108" i="12"/>
  <c r="P107" i="12"/>
  <c r="G107" i="12"/>
  <c r="F107" i="12"/>
  <c r="E107" i="12"/>
  <c r="B107" i="12"/>
  <c r="P106" i="12"/>
  <c r="H106" i="12"/>
  <c r="P105" i="12"/>
  <c r="H105" i="12"/>
  <c r="P104" i="12"/>
  <c r="H104" i="12"/>
  <c r="P103" i="12"/>
  <c r="H103" i="12"/>
  <c r="P102" i="12"/>
  <c r="H102" i="12"/>
  <c r="P101" i="12"/>
  <c r="H101" i="12"/>
  <c r="P100" i="12"/>
  <c r="H100" i="12"/>
  <c r="C96" i="12"/>
  <c r="P93" i="12"/>
  <c r="G93" i="12"/>
  <c r="F93" i="12"/>
  <c r="E93" i="12"/>
  <c r="B93" i="12"/>
  <c r="A83" i="12" s="1"/>
  <c r="P92" i="12"/>
  <c r="H92" i="12"/>
  <c r="P91" i="12"/>
  <c r="G91" i="12"/>
  <c r="F91" i="12"/>
  <c r="E91" i="12"/>
  <c r="B91" i="12"/>
  <c r="P90" i="12"/>
  <c r="H90" i="12"/>
  <c r="P89" i="12"/>
  <c r="H89" i="12"/>
  <c r="P88" i="12"/>
  <c r="H88" i="12"/>
  <c r="P87" i="12"/>
  <c r="H87" i="12"/>
  <c r="P86" i="12"/>
  <c r="H86" i="12"/>
  <c r="P85" i="12"/>
  <c r="H85" i="12"/>
  <c r="P84" i="12"/>
  <c r="H84" i="12"/>
  <c r="C80" i="12"/>
  <c r="P77" i="12"/>
  <c r="G77" i="12"/>
  <c r="F77" i="12"/>
  <c r="E77" i="12"/>
  <c r="B77" i="12"/>
  <c r="P76" i="12"/>
  <c r="H76" i="12"/>
  <c r="P75" i="12"/>
  <c r="G75" i="12"/>
  <c r="F75" i="12"/>
  <c r="E75" i="12"/>
  <c r="B75" i="12"/>
  <c r="P74" i="12"/>
  <c r="H74" i="12"/>
  <c r="P73" i="12"/>
  <c r="H73" i="12"/>
  <c r="P72" i="12"/>
  <c r="H72" i="12"/>
  <c r="P71" i="12"/>
  <c r="H71" i="12"/>
  <c r="P70" i="12"/>
  <c r="H70" i="12"/>
  <c r="P69" i="12"/>
  <c r="H69" i="12"/>
  <c r="P68" i="12"/>
  <c r="H68" i="12"/>
  <c r="C64" i="12"/>
  <c r="P61" i="12"/>
  <c r="G61" i="12"/>
  <c r="F61" i="12"/>
  <c r="E61" i="12"/>
  <c r="B61" i="12"/>
  <c r="I61" i="12" s="1"/>
  <c r="P60" i="12"/>
  <c r="H60" i="12"/>
  <c r="P59" i="12"/>
  <c r="G59" i="12"/>
  <c r="F59" i="12"/>
  <c r="E59" i="12"/>
  <c r="B59" i="12"/>
  <c r="P58" i="12"/>
  <c r="H58" i="12"/>
  <c r="P57" i="12"/>
  <c r="H57" i="12"/>
  <c r="P56" i="12"/>
  <c r="H56" i="12"/>
  <c r="P55" i="12"/>
  <c r="H55" i="12"/>
  <c r="P54" i="12"/>
  <c r="H54" i="12"/>
  <c r="P53" i="12"/>
  <c r="H53" i="12"/>
  <c r="P52" i="12"/>
  <c r="H52" i="12"/>
  <c r="C48" i="12"/>
  <c r="P45" i="12"/>
  <c r="G45" i="12"/>
  <c r="F45" i="12"/>
  <c r="E45" i="12"/>
  <c r="B45" i="12"/>
  <c r="P44" i="12"/>
  <c r="H44" i="12"/>
  <c r="P43" i="12"/>
  <c r="G43" i="12"/>
  <c r="F43" i="12"/>
  <c r="E43" i="12"/>
  <c r="B43" i="12"/>
  <c r="P42" i="12"/>
  <c r="H42" i="12"/>
  <c r="P41" i="12"/>
  <c r="H41" i="12"/>
  <c r="P40" i="12"/>
  <c r="H40" i="12"/>
  <c r="P39" i="12"/>
  <c r="H39" i="12"/>
  <c r="P38" i="12"/>
  <c r="H38" i="12"/>
  <c r="P37" i="12"/>
  <c r="H37" i="12"/>
  <c r="P36" i="12"/>
  <c r="H36" i="12"/>
  <c r="P29" i="12"/>
  <c r="G29" i="12"/>
  <c r="F29" i="12"/>
  <c r="E29" i="12"/>
  <c r="B29" i="12"/>
  <c r="P28" i="12"/>
  <c r="H28" i="12"/>
  <c r="P27" i="12"/>
  <c r="G27" i="12"/>
  <c r="F27" i="12"/>
  <c r="E27" i="12"/>
  <c r="B27" i="12"/>
  <c r="H27" i="12" s="1"/>
  <c r="P26" i="12"/>
  <c r="H26" i="12"/>
  <c r="P25" i="12"/>
  <c r="H25" i="12"/>
  <c r="P24" i="12"/>
  <c r="H24" i="12"/>
  <c r="P23" i="12"/>
  <c r="H23" i="12"/>
  <c r="P22" i="12"/>
  <c r="H22" i="12"/>
  <c r="P21" i="12"/>
  <c r="H21" i="12"/>
  <c r="P20" i="12"/>
  <c r="H20" i="12"/>
  <c r="C28" i="12"/>
  <c r="G12" i="12"/>
  <c r="F12" i="12"/>
  <c r="E12" i="12"/>
  <c r="B12" i="12"/>
  <c r="G10" i="12"/>
  <c r="F10" i="12"/>
  <c r="E10" i="12"/>
  <c r="B10" i="12"/>
  <c r="G9" i="12"/>
  <c r="F9" i="12"/>
  <c r="E9" i="12"/>
  <c r="B9" i="12"/>
  <c r="G8" i="12"/>
  <c r="F8" i="12"/>
  <c r="E8" i="12"/>
  <c r="B8" i="12"/>
  <c r="G7" i="12"/>
  <c r="F7" i="12"/>
  <c r="E7" i="12"/>
  <c r="B7" i="12"/>
  <c r="G6" i="12"/>
  <c r="F6" i="12"/>
  <c r="E6" i="12"/>
  <c r="B6" i="12"/>
  <c r="G5" i="12"/>
  <c r="F5" i="12"/>
  <c r="E5" i="12"/>
  <c r="B5" i="12"/>
  <c r="G4" i="12"/>
  <c r="F4" i="12"/>
  <c r="E4" i="12"/>
  <c r="B4" i="12"/>
  <c r="P333" i="11"/>
  <c r="G333" i="11"/>
  <c r="F333" i="11"/>
  <c r="E333" i="11"/>
  <c r="B333" i="11"/>
  <c r="P332" i="11"/>
  <c r="H332" i="11"/>
  <c r="P331" i="11"/>
  <c r="G331" i="11"/>
  <c r="F331" i="11"/>
  <c r="E331" i="11"/>
  <c r="B331" i="11"/>
  <c r="P330" i="11"/>
  <c r="H330" i="11"/>
  <c r="P329" i="11"/>
  <c r="H329" i="11"/>
  <c r="P328" i="11"/>
  <c r="H328" i="11"/>
  <c r="P327" i="11"/>
  <c r="H327" i="11"/>
  <c r="P326" i="11"/>
  <c r="H326" i="11"/>
  <c r="P325" i="11"/>
  <c r="H325" i="11"/>
  <c r="P324" i="11"/>
  <c r="H324" i="11"/>
  <c r="A323" i="11"/>
  <c r="C320" i="11"/>
  <c r="P317" i="11"/>
  <c r="G317" i="11"/>
  <c r="F317" i="11"/>
  <c r="E317" i="11"/>
  <c r="B317" i="11"/>
  <c r="A307" i="11" s="1"/>
  <c r="P316" i="11"/>
  <c r="H316" i="11"/>
  <c r="P315" i="11"/>
  <c r="G315" i="11"/>
  <c r="F315" i="11"/>
  <c r="E315" i="11"/>
  <c r="B315" i="11"/>
  <c r="P314" i="11"/>
  <c r="H314" i="11"/>
  <c r="P313" i="11"/>
  <c r="H313" i="11"/>
  <c r="P312" i="11"/>
  <c r="H312" i="11"/>
  <c r="P311" i="11"/>
  <c r="H311" i="11"/>
  <c r="P310" i="11"/>
  <c r="H310" i="11"/>
  <c r="P309" i="11"/>
  <c r="H309" i="11"/>
  <c r="P308" i="11"/>
  <c r="H308" i="11"/>
  <c r="C304" i="11"/>
  <c r="P301" i="11"/>
  <c r="G301" i="11"/>
  <c r="F301" i="11"/>
  <c r="E301" i="11"/>
  <c r="B301" i="11"/>
  <c r="A291" i="11" s="1"/>
  <c r="P300" i="11"/>
  <c r="H300" i="11"/>
  <c r="P299" i="11"/>
  <c r="G299" i="11"/>
  <c r="F299" i="11"/>
  <c r="E299" i="11"/>
  <c r="B299" i="11"/>
  <c r="P298" i="11"/>
  <c r="H298" i="11"/>
  <c r="P297" i="11"/>
  <c r="H297" i="11"/>
  <c r="P296" i="11"/>
  <c r="H296" i="11"/>
  <c r="P295" i="11"/>
  <c r="H295" i="11"/>
  <c r="P294" i="11"/>
  <c r="H294" i="11"/>
  <c r="P293" i="11"/>
  <c r="H293" i="11"/>
  <c r="P292" i="11"/>
  <c r="H292" i="11"/>
  <c r="C288" i="11"/>
  <c r="P285" i="11"/>
  <c r="G285" i="11"/>
  <c r="F285" i="11"/>
  <c r="E285" i="11"/>
  <c r="B285" i="11"/>
  <c r="A275" i="11" s="1"/>
  <c r="P284" i="11"/>
  <c r="H284" i="11"/>
  <c r="P283" i="11"/>
  <c r="G283" i="11"/>
  <c r="F283" i="11"/>
  <c r="E283" i="11"/>
  <c r="B283" i="11"/>
  <c r="P282" i="11"/>
  <c r="H282" i="11"/>
  <c r="P281" i="11"/>
  <c r="H281" i="11"/>
  <c r="P280" i="11"/>
  <c r="H280" i="11"/>
  <c r="P279" i="11"/>
  <c r="H279" i="11"/>
  <c r="P278" i="11"/>
  <c r="H278" i="11"/>
  <c r="P277" i="11"/>
  <c r="H277" i="11"/>
  <c r="P276" i="11"/>
  <c r="H276" i="11"/>
  <c r="C272" i="11"/>
  <c r="P269" i="11"/>
  <c r="G269" i="11"/>
  <c r="F269" i="11"/>
  <c r="E269" i="11"/>
  <c r="B269" i="11"/>
  <c r="A259" i="11" s="1"/>
  <c r="P268" i="11"/>
  <c r="H268" i="11"/>
  <c r="P267" i="11"/>
  <c r="G267" i="11"/>
  <c r="F267" i="11"/>
  <c r="E267" i="11"/>
  <c r="B267" i="11"/>
  <c r="P266" i="11"/>
  <c r="H266" i="11"/>
  <c r="P265" i="11"/>
  <c r="H265" i="11"/>
  <c r="P264" i="11"/>
  <c r="H264" i="11"/>
  <c r="P263" i="11"/>
  <c r="H263" i="11"/>
  <c r="P262" i="11"/>
  <c r="H262" i="11"/>
  <c r="P261" i="11"/>
  <c r="H261" i="11"/>
  <c r="P260" i="11"/>
  <c r="H260" i="11"/>
  <c r="C256" i="11"/>
  <c r="P253" i="11"/>
  <c r="G253" i="11"/>
  <c r="F253" i="11"/>
  <c r="E253" i="11"/>
  <c r="B253" i="11"/>
  <c r="A243" i="11" s="1"/>
  <c r="P252" i="11"/>
  <c r="H252" i="11"/>
  <c r="P251" i="11"/>
  <c r="G251" i="11"/>
  <c r="F251" i="11"/>
  <c r="E251" i="11"/>
  <c r="B251" i="11"/>
  <c r="P250" i="11"/>
  <c r="H250" i="11"/>
  <c r="P249" i="11"/>
  <c r="H249" i="11"/>
  <c r="P248" i="11"/>
  <c r="H248" i="11"/>
  <c r="P247" i="11"/>
  <c r="H247" i="11"/>
  <c r="P246" i="11"/>
  <c r="H246" i="11"/>
  <c r="P245" i="11"/>
  <c r="H245" i="11"/>
  <c r="P244" i="11"/>
  <c r="H244" i="11"/>
  <c r="C240" i="11"/>
  <c r="P237" i="11"/>
  <c r="G237" i="11"/>
  <c r="F237" i="11"/>
  <c r="E237" i="11"/>
  <c r="B237" i="11"/>
  <c r="A227" i="11" s="1"/>
  <c r="P236" i="11"/>
  <c r="H236" i="11"/>
  <c r="P235" i="11"/>
  <c r="G235" i="11"/>
  <c r="F235" i="11"/>
  <c r="E235" i="11"/>
  <c r="B235" i="11"/>
  <c r="P234" i="11"/>
  <c r="H234" i="11"/>
  <c r="P233" i="11"/>
  <c r="H233" i="11"/>
  <c r="P232" i="11"/>
  <c r="H232" i="11"/>
  <c r="P231" i="11"/>
  <c r="H231" i="11"/>
  <c r="P230" i="11"/>
  <c r="H230" i="11"/>
  <c r="P229" i="11"/>
  <c r="H229" i="11"/>
  <c r="P228" i="11"/>
  <c r="H228" i="11"/>
  <c r="C224" i="11"/>
  <c r="P221" i="11"/>
  <c r="G221" i="11"/>
  <c r="F221" i="11"/>
  <c r="E221" i="11"/>
  <c r="B221" i="11"/>
  <c r="P220" i="11"/>
  <c r="H220" i="11"/>
  <c r="P219" i="11"/>
  <c r="G219" i="11"/>
  <c r="F219" i="11"/>
  <c r="E219" i="11"/>
  <c r="B219" i="11"/>
  <c r="P218" i="11"/>
  <c r="H218" i="11"/>
  <c r="P217" i="11"/>
  <c r="H217" i="11"/>
  <c r="P216" i="11"/>
  <c r="H216" i="11"/>
  <c r="P215" i="11"/>
  <c r="H215" i="11"/>
  <c r="P214" i="11"/>
  <c r="H214" i="11"/>
  <c r="P213" i="11"/>
  <c r="H213" i="11"/>
  <c r="P212" i="11"/>
  <c r="H212" i="11"/>
  <c r="A211" i="11"/>
  <c r="C208" i="11"/>
  <c r="P205" i="11"/>
  <c r="G205" i="11"/>
  <c r="F205" i="11"/>
  <c r="E205" i="11"/>
  <c r="B205" i="11"/>
  <c r="A195" i="11" s="1"/>
  <c r="P204" i="11"/>
  <c r="H204" i="11"/>
  <c r="P203" i="11"/>
  <c r="G203" i="11"/>
  <c r="F203" i="11"/>
  <c r="E203" i="11"/>
  <c r="B203" i="11"/>
  <c r="P202" i="11"/>
  <c r="H202" i="11"/>
  <c r="P201" i="11"/>
  <c r="H201" i="11"/>
  <c r="P200" i="11"/>
  <c r="H200" i="11"/>
  <c r="P199" i="11"/>
  <c r="H199" i="11"/>
  <c r="P198" i="11"/>
  <c r="H198" i="11"/>
  <c r="P197" i="11"/>
  <c r="H197" i="11"/>
  <c r="P196" i="11"/>
  <c r="H196" i="11"/>
  <c r="C192" i="11"/>
  <c r="P189" i="11"/>
  <c r="G189" i="11"/>
  <c r="F189" i="11"/>
  <c r="E189" i="11"/>
  <c r="B189" i="11"/>
  <c r="A179" i="11" s="1"/>
  <c r="P188" i="11"/>
  <c r="H188" i="11"/>
  <c r="P187" i="11"/>
  <c r="G187" i="11"/>
  <c r="F187" i="11"/>
  <c r="E187" i="11"/>
  <c r="B187" i="11"/>
  <c r="P186" i="11"/>
  <c r="H186" i="11"/>
  <c r="P185" i="11"/>
  <c r="H185" i="11"/>
  <c r="P184" i="11"/>
  <c r="H184" i="11"/>
  <c r="P183" i="11"/>
  <c r="H183" i="11"/>
  <c r="P182" i="11"/>
  <c r="H182" i="11"/>
  <c r="P181" i="11"/>
  <c r="H181" i="11"/>
  <c r="P180" i="11"/>
  <c r="H180" i="11"/>
  <c r="C176" i="11"/>
  <c r="P173" i="11"/>
  <c r="G173" i="11"/>
  <c r="F173" i="11"/>
  <c r="E173" i="11"/>
  <c r="B173" i="11"/>
  <c r="A163" i="11" s="1"/>
  <c r="P172" i="11"/>
  <c r="H172" i="11"/>
  <c r="P171" i="11"/>
  <c r="G171" i="11"/>
  <c r="F171" i="11"/>
  <c r="E171" i="11"/>
  <c r="B171" i="11"/>
  <c r="P170" i="11"/>
  <c r="H170" i="11"/>
  <c r="P169" i="11"/>
  <c r="H169" i="11"/>
  <c r="P168" i="11"/>
  <c r="H168" i="11"/>
  <c r="P167" i="11"/>
  <c r="H167" i="11"/>
  <c r="P166" i="11"/>
  <c r="H166" i="11"/>
  <c r="P165" i="11"/>
  <c r="H165" i="11"/>
  <c r="P164" i="11"/>
  <c r="H164" i="11"/>
  <c r="C160" i="11"/>
  <c r="P157" i="11"/>
  <c r="G157" i="11"/>
  <c r="F157" i="11"/>
  <c r="E157" i="11"/>
  <c r="B157" i="11"/>
  <c r="A147" i="11" s="1"/>
  <c r="P156" i="11"/>
  <c r="H156" i="11"/>
  <c r="P155" i="11"/>
  <c r="G155" i="11"/>
  <c r="F155" i="11"/>
  <c r="E155" i="11"/>
  <c r="B155" i="11"/>
  <c r="P154" i="11"/>
  <c r="H154" i="11"/>
  <c r="P153" i="11"/>
  <c r="H153" i="11"/>
  <c r="P152" i="11"/>
  <c r="H152" i="11"/>
  <c r="P151" i="11"/>
  <c r="H151" i="11"/>
  <c r="P150" i="11"/>
  <c r="H150" i="11"/>
  <c r="P149" i="11"/>
  <c r="H149" i="11"/>
  <c r="P148" i="11"/>
  <c r="H148" i="11"/>
  <c r="C144" i="11"/>
  <c r="P141" i="11"/>
  <c r="G141" i="11"/>
  <c r="F141" i="11"/>
  <c r="E141" i="11"/>
  <c r="B141" i="11"/>
  <c r="P140" i="11"/>
  <c r="H140" i="11"/>
  <c r="P139" i="11"/>
  <c r="G139" i="11"/>
  <c r="F139" i="11"/>
  <c r="E139" i="11"/>
  <c r="B139" i="11"/>
  <c r="P138" i="11"/>
  <c r="H138" i="11"/>
  <c r="P137" i="11"/>
  <c r="H137" i="11"/>
  <c r="P136" i="11"/>
  <c r="H136" i="11"/>
  <c r="P135" i="11"/>
  <c r="H135" i="11"/>
  <c r="P134" i="11"/>
  <c r="H134" i="11"/>
  <c r="P133" i="11"/>
  <c r="H133" i="11"/>
  <c r="P132" i="11"/>
  <c r="H132" i="11"/>
  <c r="A131" i="11"/>
  <c r="C128" i="11"/>
  <c r="P125" i="11"/>
  <c r="G125" i="11"/>
  <c r="F125" i="11"/>
  <c r="E125" i="11"/>
  <c r="B125" i="11"/>
  <c r="A115" i="11" s="1"/>
  <c r="P124" i="11"/>
  <c r="H124" i="11"/>
  <c r="P123" i="11"/>
  <c r="G123" i="11"/>
  <c r="F123" i="11"/>
  <c r="E123" i="11"/>
  <c r="B123" i="11"/>
  <c r="P122" i="11"/>
  <c r="H122" i="11"/>
  <c r="P121" i="11"/>
  <c r="H121" i="11"/>
  <c r="P120" i="11"/>
  <c r="H120" i="11"/>
  <c r="P119" i="11"/>
  <c r="H119" i="11"/>
  <c r="P118" i="11"/>
  <c r="H118" i="11"/>
  <c r="P117" i="11"/>
  <c r="H117" i="11"/>
  <c r="P116" i="11"/>
  <c r="H116" i="11"/>
  <c r="C112" i="11"/>
  <c r="P109" i="11"/>
  <c r="G109" i="11"/>
  <c r="F109" i="11"/>
  <c r="E109" i="11"/>
  <c r="B109" i="11"/>
  <c r="P108" i="11"/>
  <c r="H108" i="11"/>
  <c r="P107" i="11"/>
  <c r="G107" i="11"/>
  <c r="F107" i="11"/>
  <c r="E107" i="11"/>
  <c r="B107" i="11"/>
  <c r="P106" i="11"/>
  <c r="H106" i="11"/>
  <c r="P105" i="11"/>
  <c r="H105" i="11"/>
  <c r="P104" i="11"/>
  <c r="H104" i="11"/>
  <c r="P103" i="11"/>
  <c r="H103" i="11"/>
  <c r="P102" i="11"/>
  <c r="H102" i="11"/>
  <c r="P101" i="11"/>
  <c r="H101" i="11"/>
  <c r="P100" i="11"/>
  <c r="H100" i="11"/>
  <c r="A99" i="11"/>
  <c r="C96" i="11"/>
  <c r="P93" i="11"/>
  <c r="G93" i="11"/>
  <c r="F93" i="11"/>
  <c r="E93" i="11"/>
  <c r="B93" i="11"/>
  <c r="A83" i="11" s="1"/>
  <c r="P92" i="11"/>
  <c r="H92" i="11"/>
  <c r="P91" i="11"/>
  <c r="G91" i="11"/>
  <c r="F91" i="11"/>
  <c r="E91" i="11"/>
  <c r="B91" i="11"/>
  <c r="P90" i="11"/>
  <c r="H90" i="11"/>
  <c r="P89" i="11"/>
  <c r="H89" i="11"/>
  <c r="P88" i="11"/>
  <c r="H88" i="11"/>
  <c r="P87" i="11"/>
  <c r="H87" i="11"/>
  <c r="P86" i="11"/>
  <c r="H86" i="11"/>
  <c r="P85" i="11"/>
  <c r="H85" i="11"/>
  <c r="P84" i="11"/>
  <c r="H84" i="11"/>
  <c r="C80" i="11"/>
  <c r="P77" i="11"/>
  <c r="G77" i="11"/>
  <c r="F77" i="11"/>
  <c r="E77" i="11"/>
  <c r="B77" i="11"/>
  <c r="A67" i="11" s="1"/>
  <c r="P76" i="11"/>
  <c r="H76" i="11"/>
  <c r="P75" i="11"/>
  <c r="G75" i="11"/>
  <c r="F75" i="11"/>
  <c r="E75" i="11"/>
  <c r="B75" i="11"/>
  <c r="P74" i="11"/>
  <c r="H74" i="11"/>
  <c r="P73" i="11"/>
  <c r="H73" i="11"/>
  <c r="P72" i="11"/>
  <c r="H72" i="11"/>
  <c r="P71" i="11"/>
  <c r="H71" i="11"/>
  <c r="P70" i="11"/>
  <c r="H70" i="11"/>
  <c r="P69" i="11"/>
  <c r="H69" i="11"/>
  <c r="P68" i="11"/>
  <c r="H68" i="11"/>
  <c r="C64" i="11"/>
  <c r="P61" i="11"/>
  <c r="G61" i="11"/>
  <c r="F61" i="11"/>
  <c r="E61" i="11"/>
  <c r="B61" i="11"/>
  <c r="A51" i="11" s="1"/>
  <c r="P60" i="11"/>
  <c r="H60" i="11"/>
  <c r="P59" i="11"/>
  <c r="G59" i="11"/>
  <c r="F59" i="11"/>
  <c r="E59" i="11"/>
  <c r="B59" i="11"/>
  <c r="P58" i="11"/>
  <c r="H58" i="11"/>
  <c r="P57" i="11"/>
  <c r="H57" i="11"/>
  <c r="P56" i="11"/>
  <c r="H56" i="11"/>
  <c r="P55" i="11"/>
  <c r="H55" i="11"/>
  <c r="P54" i="11"/>
  <c r="H54" i="11"/>
  <c r="P53" i="11"/>
  <c r="H53" i="11"/>
  <c r="P52" i="11"/>
  <c r="H52" i="11"/>
  <c r="P45" i="11"/>
  <c r="G45" i="11"/>
  <c r="F45" i="11"/>
  <c r="E45" i="11"/>
  <c r="B45" i="11"/>
  <c r="P44" i="11"/>
  <c r="H44" i="11"/>
  <c r="P43" i="11"/>
  <c r="G43" i="11"/>
  <c r="F43" i="11"/>
  <c r="E43" i="11"/>
  <c r="B43" i="11"/>
  <c r="P42" i="11"/>
  <c r="H42" i="11"/>
  <c r="P41" i="11"/>
  <c r="H41" i="11"/>
  <c r="P40" i="11"/>
  <c r="H40" i="11"/>
  <c r="P39" i="11"/>
  <c r="H39" i="11"/>
  <c r="P38" i="11"/>
  <c r="H38" i="11"/>
  <c r="P37" i="11"/>
  <c r="H37" i="11"/>
  <c r="P36" i="11"/>
  <c r="H36" i="11"/>
  <c r="P29" i="11"/>
  <c r="G29" i="11"/>
  <c r="F29" i="11"/>
  <c r="E29" i="11"/>
  <c r="B29" i="11"/>
  <c r="P28" i="11"/>
  <c r="H28" i="11"/>
  <c r="P27" i="11"/>
  <c r="G27" i="11"/>
  <c r="F27" i="11"/>
  <c r="E27" i="11"/>
  <c r="B27" i="11"/>
  <c r="P26" i="11"/>
  <c r="H26" i="11"/>
  <c r="P25" i="11"/>
  <c r="H25" i="11"/>
  <c r="P24" i="11"/>
  <c r="H24" i="11"/>
  <c r="P23" i="11"/>
  <c r="H23" i="11"/>
  <c r="P22" i="11"/>
  <c r="H22" i="11"/>
  <c r="P21" i="11"/>
  <c r="H21" i="11"/>
  <c r="P20" i="11"/>
  <c r="H20" i="11"/>
  <c r="C28" i="11"/>
  <c r="G12" i="11"/>
  <c r="F12" i="11"/>
  <c r="E12" i="11"/>
  <c r="B12" i="11"/>
  <c r="G10" i="11"/>
  <c r="F10" i="11"/>
  <c r="E10" i="11"/>
  <c r="B10" i="11"/>
  <c r="G9" i="11"/>
  <c r="F9" i="11"/>
  <c r="E9" i="11"/>
  <c r="B9" i="11"/>
  <c r="G8" i="11"/>
  <c r="F8" i="11"/>
  <c r="E8" i="11"/>
  <c r="B8" i="11"/>
  <c r="G7" i="11"/>
  <c r="F7" i="11"/>
  <c r="E7" i="11"/>
  <c r="B7" i="11"/>
  <c r="G6" i="11"/>
  <c r="F6" i="11"/>
  <c r="E6" i="11"/>
  <c r="B6" i="11"/>
  <c r="G5" i="11"/>
  <c r="F5" i="11"/>
  <c r="E5" i="11"/>
  <c r="B5" i="11"/>
  <c r="G4" i="11"/>
  <c r="F4" i="11"/>
  <c r="E4" i="11"/>
  <c r="B4" i="11"/>
  <c r="B11" i="11" l="1"/>
  <c r="H219" i="12"/>
  <c r="H253" i="12"/>
  <c r="H48" i="12"/>
  <c r="I59" i="12"/>
  <c r="D49" i="12"/>
  <c r="C172" i="12"/>
  <c r="D172" i="12" s="1"/>
  <c r="C170" i="12"/>
  <c r="D170" i="12" s="1"/>
  <c r="C164" i="12"/>
  <c r="D164" i="12" s="1"/>
  <c r="C169" i="12"/>
  <c r="D169" i="12" s="1"/>
  <c r="C165" i="12"/>
  <c r="D165" i="12" s="1"/>
  <c r="C168" i="12"/>
  <c r="D168" i="12" s="1"/>
  <c r="C166" i="12"/>
  <c r="D166" i="12" s="1"/>
  <c r="C167" i="12"/>
  <c r="D167" i="12" s="1"/>
  <c r="C284" i="12"/>
  <c r="D284" i="12" s="1"/>
  <c r="C282" i="12"/>
  <c r="D282" i="12" s="1"/>
  <c r="C278" i="12"/>
  <c r="D278" i="12" s="1"/>
  <c r="C276" i="12"/>
  <c r="D276" i="12" s="1"/>
  <c r="C281" i="12"/>
  <c r="D281" i="12" s="1"/>
  <c r="C280" i="12"/>
  <c r="D280" i="12" s="1"/>
  <c r="C279" i="12"/>
  <c r="D279" i="12" s="1"/>
  <c r="C277" i="12"/>
  <c r="D277" i="12" s="1"/>
  <c r="C92" i="11"/>
  <c r="D92" i="11" s="1"/>
  <c r="C85" i="11"/>
  <c r="D85" i="11" s="1"/>
  <c r="C90" i="11"/>
  <c r="D90" i="11" s="1"/>
  <c r="C86" i="11"/>
  <c r="D86" i="11" s="1"/>
  <c r="C89" i="11"/>
  <c r="D89" i="11" s="1"/>
  <c r="C88" i="11"/>
  <c r="D88" i="11" s="1"/>
  <c r="C87" i="11"/>
  <c r="D87" i="11" s="1"/>
  <c r="C84" i="11"/>
  <c r="D84" i="11" s="1"/>
  <c r="C204" i="11"/>
  <c r="D204" i="11" s="1"/>
  <c r="C198" i="11"/>
  <c r="D198" i="11" s="1"/>
  <c r="C196" i="11"/>
  <c r="D196" i="11" s="1"/>
  <c r="C202" i="11"/>
  <c r="D202" i="11" s="1"/>
  <c r="C197" i="11"/>
  <c r="D197" i="11" s="1"/>
  <c r="C201" i="11"/>
  <c r="D201" i="11" s="1"/>
  <c r="C200" i="11"/>
  <c r="D200" i="11" s="1"/>
  <c r="C199" i="11"/>
  <c r="D199" i="11" s="1"/>
  <c r="C316" i="11"/>
  <c r="D316" i="11" s="1"/>
  <c r="C314" i="11"/>
  <c r="D314" i="11" s="1"/>
  <c r="C313" i="11"/>
  <c r="D313" i="11" s="1"/>
  <c r="C312" i="11"/>
  <c r="D312" i="11" s="1"/>
  <c r="C310" i="11"/>
  <c r="D310" i="11" s="1"/>
  <c r="C309" i="11"/>
  <c r="D309" i="11" s="1"/>
  <c r="C311" i="11"/>
  <c r="D311" i="11" s="1"/>
  <c r="C308" i="11"/>
  <c r="D308" i="11" s="1"/>
  <c r="C156" i="12"/>
  <c r="D156" i="12" s="1"/>
  <c r="C150" i="12"/>
  <c r="D150" i="12" s="1"/>
  <c r="C154" i="12"/>
  <c r="D154" i="12" s="1"/>
  <c r="C149" i="12"/>
  <c r="D149" i="12" s="1"/>
  <c r="C153" i="12"/>
  <c r="D153" i="12" s="1"/>
  <c r="C148" i="12"/>
  <c r="D148" i="12" s="1"/>
  <c r="C152" i="12"/>
  <c r="D152" i="12" s="1"/>
  <c r="C151" i="12"/>
  <c r="D151" i="12" s="1"/>
  <c r="C268" i="12"/>
  <c r="D268" i="12" s="1"/>
  <c r="C262" i="12"/>
  <c r="D262" i="12" s="1"/>
  <c r="C266" i="12"/>
  <c r="D266" i="12" s="1"/>
  <c r="C265" i="12"/>
  <c r="D265" i="12" s="1"/>
  <c r="C264" i="12"/>
  <c r="D264" i="12" s="1"/>
  <c r="C261" i="12"/>
  <c r="D261" i="12" s="1"/>
  <c r="C260" i="12"/>
  <c r="D260" i="12" s="1"/>
  <c r="C263" i="12"/>
  <c r="D263" i="12" s="1"/>
  <c r="C108" i="11"/>
  <c r="D108" i="11" s="1"/>
  <c r="C106" i="11"/>
  <c r="D106" i="11" s="1"/>
  <c r="C105" i="11"/>
  <c r="D105" i="11" s="1"/>
  <c r="C104" i="11"/>
  <c r="D104" i="11" s="1"/>
  <c r="C100" i="11"/>
  <c r="D100" i="11" s="1"/>
  <c r="C103" i="11"/>
  <c r="D103" i="11" s="1"/>
  <c r="C102" i="11"/>
  <c r="D102" i="11" s="1"/>
  <c r="C101" i="11"/>
  <c r="D101" i="11" s="1"/>
  <c r="G11" i="11"/>
  <c r="C300" i="11"/>
  <c r="D300" i="11" s="1"/>
  <c r="C298" i="11"/>
  <c r="D298" i="11" s="1"/>
  <c r="C294" i="11"/>
  <c r="D294" i="11" s="1"/>
  <c r="C297" i="11"/>
  <c r="D297" i="11" s="1"/>
  <c r="C293" i="11"/>
  <c r="D293" i="11" s="1"/>
  <c r="C292" i="11"/>
  <c r="D292" i="11" s="1"/>
  <c r="C296" i="11"/>
  <c r="D296" i="11" s="1"/>
  <c r="C295" i="11"/>
  <c r="D295" i="11" s="1"/>
  <c r="G13" i="11"/>
  <c r="C172" i="11"/>
  <c r="D172" i="11" s="1"/>
  <c r="C170" i="11"/>
  <c r="D170" i="11" s="1"/>
  <c r="C169" i="11"/>
  <c r="D169" i="11" s="1"/>
  <c r="C168" i="11"/>
  <c r="D168" i="11" s="1"/>
  <c r="C166" i="11"/>
  <c r="D166" i="11" s="1"/>
  <c r="C165" i="11"/>
  <c r="D165" i="11" s="1"/>
  <c r="C164" i="11"/>
  <c r="D164" i="11" s="1"/>
  <c r="C167" i="11"/>
  <c r="D167" i="11" s="1"/>
  <c r="C284" i="11"/>
  <c r="D284" i="11" s="1"/>
  <c r="C278" i="11"/>
  <c r="D278" i="11" s="1"/>
  <c r="C282" i="11"/>
  <c r="D282" i="11" s="1"/>
  <c r="C277" i="11"/>
  <c r="D277" i="11" s="1"/>
  <c r="C276" i="11"/>
  <c r="D276" i="11" s="1"/>
  <c r="C281" i="11"/>
  <c r="D281" i="11" s="1"/>
  <c r="C280" i="11"/>
  <c r="D280" i="11" s="1"/>
  <c r="C279" i="11"/>
  <c r="D279" i="11" s="1"/>
  <c r="C58" i="12"/>
  <c r="D58" i="12" s="1"/>
  <c r="C57" i="12"/>
  <c r="D57" i="12" s="1"/>
  <c r="C56" i="12"/>
  <c r="D56" i="12" s="1"/>
  <c r="C55" i="12"/>
  <c r="D55" i="12" s="1"/>
  <c r="C53" i="12"/>
  <c r="D53" i="12" s="1"/>
  <c r="C124" i="12"/>
  <c r="D124" i="12" s="1"/>
  <c r="C117" i="12"/>
  <c r="D117" i="12" s="1"/>
  <c r="C122" i="12"/>
  <c r="D122" i="12" s="1"/>
  <c r="C121" i="12"/>
  <c r="D121" i="12" s="1"/>
  <c r="C118" i="12"/>
  <c r="D118" i="12" s="1"/>
  <c r="C120" i="12"/>
  <c r="D120" i="12" s="1"/>
  <c r="C116" i="12"/>
  <c r="D116" i="12" s="1"/>
  <c r="C119" i="12"/>
  <c r="D119" i="12" s="1"/>
  <c r="H333" i="12"/>
  <c r="C140" i="12"/>
  <c r="D140" i="12" s="1"/>
  <c r="C132" i="12"/>
  <c r="D132" i="12" s="1"/>
  <c r="C138" i="12"/>
  <c r="D138" i="12" s="1"/>
  <c r="C137" i="12"/>
  <c r="D137" i="12" s="1"/>
  <c r="C136" i="12"/>
  <c r="D136" i="12" s="1"/>
  <c r="C135" i="12"/>
  <c r="D135" i="12" s="1"/>
  <c r="C134" i="12"/>
  <c r="D134" i="12" s="1"/>
  <c r="C133" i="12"/>
  <c r="D133" i="12" s="1"/>
  <c r="C252" i="12"/>
  <c r="D252" i="12" s="1"/>
  <c r="C246" i="12"/>
  <c r="D246" i="12" s="1"/>
  <c r="C250" i="12"/>
  <c r="D250" i="12" s="1"/>
  <c r="C245" i="12"/>
  <c r="D245" i="12" s="1"/>
  <c r="C244" i="12"/>
  <c r="D244" i="12" s="1"/>
  <c r="C249" i="12"/>
  <c r="D249" i="12" s="1"/>
  <c r="C248" i="12"/>
  <c r="D248" i="12" s="1"/>
  <c r="C247" i="12"/>
  <c r="D247" i="12" s="1"/>
  <c r="C48" i="11"/>
  <c r="C60" i="11"/>
  <c r="D60" i="11" s="1"/>
  <c r="C58" i="11"/>
  <c r="D58" i="11" s="1"/>
  <c r="C52" i="11"/>
  <c r="D52" i="11" s="1"/>
  <c r="C57" i="11"/>
  <c r="D57" i="11" s="1"/>
  <c r="C53" i="11"/>
  <c r="D53" i="11" s="1"/>
  <c r="C56" i="11"/>
  <c r="D56" i="11" s="1"/>
  <c r="C55" i="11"/>
  <c r="D55" i="11" s="1"/>
  <c r="C54" i="11"/>
  <c r="D54" i="11" s="1"/>
  <c r="C156" i="11"/>
  <c r="D156" i="11" s="1"/>
  <c r="C149" i="11"/>
  <c r="D149" i="11" s="1"/>
  <c r="C154" i="11"/>
  <c r="D154" i="11" s="1"/>
  <c r="C150" i="11"/>
  <c r="D150" i="11" s="1"/>
  <c r="C153" i="11"/>
  <c r="D153" i="11" s="1"/>
  <c r="C148" i="11"/>
  <c r="D148" i="11" s="1"/>
  <c r="C152" i="11"/>
  <c r="D152" i="11" s="1"/>
  <c r="C151" i="11"/>
  <c r="D151" i="11" s="1"/>
  <c r="C268" i="11"/>
  <c r="D268" i="11" s="1"/>
  <c r="C260" i="11"/>
  <c r="D260" i="11" s="1"/>
  <c r="C266" i="11"/>
  <c r="D266" i="11" s="1"/>
  <c r="C265" i="11"/>
  <c r="D265" i="11" s="1"/>
  <c r="C264" i="11"/>
  <c r="D264" i="11" s="1"/>
  <c r="C263" i="11"/>
  <c r="D263" i="11" s="1"/>
  <c r="C262" i="11"/>
  <c r="D262" i="11" s="1"/>
  <c r="C261" i="11"/>
  <c r="D261" i="11" s="1"/>
  <c r="C108" i="12"/>
  <c r="D108" i="12" s="1"/>
  <c r="C106" i="12"/>
  <c r="D106" i="12" s="1"/>
  <c r="C105" i="12"/>
  <c r="D105" i="12" s="1"/>
  <c r="C104" i="12"/>
  <c r="D104" i="12" s="1"/>
  <c r="C102" i="12"/>
  <c r="D102" i="12" s="1"/>
  <c r="C101" i="12"/>
  <c r="D101" i="12" s="1"/>
  <c r="C103" i="12"/>
  <c r="D103" i="12" s="1"/>
  <c r="C100" i="12"/>
  <c r="D100" i="12" s="1"/>
  <c r="H205" i="12"/>
  <c r="C236" i="12"/>
  <c r="D236" i="12" s="1"/>
  <c r="C234" i="12"/>
  <c r="D234" i="12" s="1"/>
  <c r="C233" i="12"/>
  <c r="D233" i="12" s="1"/>
  <c r="C230" i="12"/>
  <c r="D230" i="12" s="1"/>
  <c r="C229" i="12"/>
  <c r="D229" i="12" s="1"/>
  <c r="C228" i="12"/>
  <c r="D228" i="12" s="1"/>
  <c r="C232" i="12"/>
  <c r="D232" i="12" s="1"/>
  <c r="C231" i="12"/>
  <c r="D231" i="12" s="1"/>
  <c r="C220" i="11"/>
  <c r="D220" i="11" s="1"/>
  <c r="C218" i="11"/>
  <c r="D218" i="11" s="1"/>
  <c r="C212" i="11"/>
  <c r="D212" i="11" s="1"/>
  <c r="C217" i="11"/>
  <c r="D217" i="11" s="1"/>
  <c r="C214" i="11"/>
  <c r="D214" i="11" s="1"/>
  <c r="C213" i="11"/>
  <c r="D213" i="11" s="1"/>
  <c r="C216" i="11"/>
  <c r="D216" i="11" s="1"/>
  <c r="C215" i="11"/>
  <c r="D215" i="11" s="1"/>
  <c r="C188" i="11"/>
  <c r="D188" i="11" s="1"/>
  <c r="C186" i="11"/>
  <c r="D186" i="11" s="1"/>
  <c r="C185" i="11"/>
  <c r="D185" i="11" s="1"/>
  <c r="C184" i="11"/>
  <c r="D184" i="11" s="1"/>
  <c r="C183" i="11"/>
  <c r="D183" i="11" s="1"/>
  <c r="C182" i="11"/>
  <c r="D182" i="11" s="1"/>
  <c r="C181" i="11"/>
  <c r="D181" i="11" s="1"/>
  <c r="C180" i="11"/>
  <c r="D180" i="11" s="1"/>
  <c r="H299" i="11"/>
  <c r="C92" i="12"/>
  <c r="D92" i="12" s="1"/>
  <c r="C86" i="12"/>
  <c r="D86" i="12" s="1"/>
  <c r="C90" i="12"/>
  <c r="D90" i="12" s="1"/>
  <c r="C85" i="12"/>
  <c r="D85" i="12" s="1"/>
  <c r="C84" i="12"/>
  <c r="D84" i="12" s="1"/>
  <c r="C89" i="12"/>
  <c r="D89" i="12" s="1"/>
  <c r="C88" i="12"/>
  <c r="D88" i="12" s="1"/>
  <c r="C87" i="12"/>
  <c r="D87" i="12" s="1"/>
  <c r="C220" i="12"/>
  <c r="D220" i="12" s="1"/>
  <c r="C214" i="12"/>
  <c r="D214" i="12" s="1"/>
  <c r="C213" i="12"/>
  <c r="D213" i="12" s="1"/>
  <c r="C212" i="12"/>
  <c r="D212" i="12" s="1"/>
  <c r="C218" i="12"/>
  <c r="D218" i="12" s="1"/>
  <c r="C217" i="12"/>
  <c r="D217" i="12" s="1"/>
  <c r="C216" i="12"/>
  <c r="D216" i="12" s="1"/>
  <c r="C215" i="12"/>
  <c r="D215" i="12" s="1"/>
  <c r="C332" i="12"/>
  <c r="D332" i="12" s="1"/>
  <c r="C324" i="12"/>
  <c r="D324" i="12" s="1"/>
  <c r="C330" i="12"/>
  <c r="D330" i="12" s="1"/>
  <c r="C329" i="12"/>
  <c r="D329" i="12" s="1"/>
  <c r="C325" i="12"/>
  <c r="D325" i="12" s="1"/>
  <c r="C328" i="12"/>
  <c r="D328" i="12" s="1"/>
  <c r="C327" i="12"/>
  <c r="D327" i="12" s="1"/>
  <c r="C326" i="12"/>
  <c r="D326" i="12" s="1"/>
  <c r="C332" i="11"/>
  <c r="D332" i="11" s="1"/>
  <c r="C325" i="11"/>
  <c r="D325" i="11" s="1"/>
  <c r="C330" i="11"/>
  <c r="D330" i="11" s="1"/>
  <c r="C329" i="11"/>
  <c r="D329" i="11" s="1"/>
  <c r="C328" i="11"/>
  <c r="D328" i="11" s="1"/>
  <c r="C324" i="11"/>
  <c r="D324" i="11" s="1"/>
  <c r="C327" i="11"/>
  <c r="D327" i="11" s="1"/>
  <c r="C326" i="11"/>
  <c r="D326" i="11" s="1"/>
  <c r="C76" i="11"/>
  <c r="D76" i="11" s="1"/>
  <c r="C74" i="11"/>
  <c r="D74" i="11" s="1"/>
  <c r="C73" i="11"/>
  <c r="D73" i="11" s="1"/>
  <c r="C68" i="11"/>
  <c r="D68" i="11" s="1"/>
  <c r="C72" i="11"/>
  <c r="D72" i="11" s="1"/>
  <c r="C70" i="11"/>
  <c r="D70" i="11" s="1"/>
  <c r="C69" i="11"/>
  <c r="D69" i="11" s="1"/>
  <c r="C71" i="11"/>
  <c r="D71" i="11" s="1"/>
  <c r="C140" i="11"/>
  <c r="D140" i="11" s="1"/>
  <c r="C138" i="11"/>
  <c r="D138" i="11" s="1"/>
  <c r="C132" i="11"/>
  <c r="D132" i="11" s="1"/>
  <c r="C137" i="11"/>
  <c r="D137" i="11" s="1"/>
  <c r="C134" i="11"/>
  <c r="D134" i="11" s="1"/>
  <c r="C133" i="11"/>
  <c r="D133" i="11" s="1"/>
  <c r="C136" i="11"/>
  <c r="D136" i="11" s="1"/>
  <c r="C135" i="11"/>
  <c r="D135" i="11" s="1"/>
  <c r="E11" i="11"/>
  <c r="C252" i="11"/>
  <c r="D252" i="11" s="1"/>
  <c r="C245" i="11"/>
  <c r="D245" i="11" s="1"/>
  <c r="C250" i="11"/>
  <c r="D250" i="11" s="1"/>
  <c r="C249" i="11"/>
  <c r="D249" i="11" s="1"/>
  <c r="C248" i="11"/>
  <c r="D248" i="11" s="1"/>
  <c r="C246" i="11"/>
  <c r="D246" i="11" s="1"/>
  <c r="C244" i="11"/>
  <c r="D244" i="11" s="1"/>
  <c r="C247" i="11"/>
  <c r="D247" i="11" s="1"/>
  <c r="H333" i="11"/>
  <c r="C204" i="12"/>
  <c r="D204" i="12" s="1"/>
  <c r="C202" i="12"/>
  <c r="D202" i="12" s="1"/>
  <c r="C201" i="12"/>
  <c r="D201" i="12" s="1"/>
  <c r="C198" i="12"/>
  <c r="D198" i="12" s="1"/>
  <c r="C200" i="12"/>
  <c r="D200" i="12" s="1"/>
  <c r="C196" i="12"/>
  <c r="D196" i="12" s="1"/>
  <c r="C199" i="12"/>
  <c r="D199" i="12" s="1"/>
  <c r="C197" i="12"/>
  <c r="D197" i="12" s="1"/>
  <c r="C316" i="12"/>
  <c r="D316" i="12" s="1"/>
  <c r="C309" i="12"/>
  <c r="D309" i="12" s="1"/>
  <c r="C314" i="12"/>
  <c r="D314" i="12" s="1"/>
  <c r="C313" i="12"/>
  <c r="D313" i="12" s="1"/>
  <c r="C312" i="12"/>
  <c r="D312" i="12" s="1"/>
  <c r="C310" i="12"/>
  <c r="D310" i="12" s="1"/>
  <c r="C311" i="12"/>
  <c r="D311" i="12" s="1"/>
  <c r="C308" i="12"/>
  <c r="D308" i="12" s="1"/>
  <c r="C124" i="11"/>
  <c r="D124" i="11" s="1"/>
  <c r="C118" i="11"/>
  <c r="D118" i="11" s="1"/>
  <c r="C116" i="11"/>
  <c r="D116" i="11" s="1"/>
  <c r="C122" i="11"/>
  <c r="D122" i="11" s="1"/>
  <c r="C117" i="11"/>
  <c r="D117" i="11" s="1"/>
  <c r="C121" i="11"/>
  <c r="D121" i="11" s="1"/>
  <c r="C120" i="11"/>
  <c r="D120" i="11" s="1"/>
  <c r="C119" i="11"/>
  <c r="D119" i="11" s="1"/>
  <c r="C236" i="11"/>
  <c r="D236" i="11" s="1"/>
  <c r="C234" i="11"/>
  <c r="D234" i="11" s="1"/>
  <c r="C230" i="11"/>
  <c r="D230" i="11" s="1"/>
  <c r="C233" i="11"/>
  <c r="D233" i="11" s="1"/>
  <c r="C228" i="11"/>
  <c r="D228" i="11" s="1"/>
  <c r="C232" i="11"/>
  <c r="D232" i="11" s="1"/>
  <c r="C229" i="11"/>
  <c r="D229" i="11" s="1"/>
  <c r="C231" i="11"/>
  <c r="D231" i="11" s="1"/>
  <c r="E11" i="12"/>
  <c r="C74" i="12"/>
  <c r="D74" i="12" s="1"/>
  <c r="C70" i="12"/>
  <c r="D70" i="12" s="1"/>
  <c r="C73" i="12"/>
  <c r="D73" i="12" s="1"/>
  <c r="C69" i="12"/>
  <c r="D69" i="12" s="1"/>
  <c r="C68" i="12"/>
  <c r="D68" i="12" s="1"/>
  <c r="C72" i="12"/>
  <c r="D72" i="12" s="1"/>
  <c r="C71" i="12"/>
  <c r="D71" i="12" s="1"/>
  <c r="C76" i="12"/>
  <c r="D76" i="12" s="1"/>
  <c r="C188" i="12"/>
  <c r="D188" i="12" s="1"/>
  <c r="C186" i="12"/>
  <c r="D186" i="12" s="1"/>
  <c r="C182" i="12"/>
  <c r="D182" i="12" s="1"/>
  <c r="C185" i="12"/>
  <c r="D185" i="12" s="1"/>
  <c r="C184" i="12"/>
  <c r="D184" i="12" s="1"/>
  <c r="C181" i="12"/>
  <c r="D181" i="12" s="1"/>
  <c r="C183" i="12"/>
  <c r="D183" i="12" s="1"/>
  <c r="C180" i="12"/>
  <c r="D180" i="12" s="1"/>
  <c r="C300" i="12"/>
  <c r="D300" i="12" s="1"/>
  <c r="C298" i="12"/>
  <c r="D298" i="12" s="1"/>
  <c r="C293" i="12"/>
  <c r="D293" i="12" s="1"/>
  <c r="C297" i="12"/>
  <c r="D297" i="12" s="1"/>
  <c r="C294" i="12"/>
  <c r="D294" i="12" s="1"/>
  <c r="C292" i="12"/>
  <c r="D292" i="12" s="1"/>
  <c r="C296" i="12"/>
  <c r="D296" i="12" s="1"/>
  <c r="C295" i="12"/>
  <c r="D295" i="12" s="1"/>
  <c r="H315" i="12"/>
  <c r="H317" i="12"/>
  <c r="H299" i="12"/>
  <c r="H285" i="12"/>
  <c r="H283" i="12"/>
  <c r="H237" i="12"/>
  <c r="H221" i="12"/>
  <c r="H189" i="12"/>
  <c r="H187" i="12"/>
  <c r="H171" i="12"/>
  <c r="H157" i="12"/>
  <c r="H139" i="12"/>
  <c r="H125" i="12"/>
  <c r="H123" i="12"/>
  <c r="H109" i="12"/>
  <c r="H91" i="12"/>
  <c r="H93" i="12"/>
  <c r="H317" i="11"/>
  <c r="H315" i="11"/>
  <c r="H301" i="11"/>
  <c r="H285" i="11"/>
  <c r="H283" i="11"/>
  <c r="H269" i="11"/>
  <c r="H251" i="11"/>
  <c r="H235" i="11"/>
  <c r="H203" i="11"/>
  <c r="H219" i="11"/>
  <c r="H157" i="11"/>
  <c r="H221" i="11"/>
  <c r="H205" i="11"/>
  <c r="H173" i="11"/>
  <c r="H139" i="11"/>
  <c r="H141" i="11"/>
  <c r="H109" i="11"/>
  <c r="H93" i="11"/>
  <c r="H77" i="11"/>
  <c r="H75" i="11"/>
  <c r="H59" i="11"/>
  <c r="H61" i="11"/>
  <c r="G11" i="12"/>
  <c r="F11" i="12"/>
  <c r="G13" i="12"/>
  <c r="E13" i="11"/>
  <c r="F11" i="11"/>
  <c r="F13" i="11"/>
  <c r="E13" i="12"/>
  <c r="F13" i="12"/>
  <c r="B11" i="12"/>
  <c r="H59" i="12"/>
  <c r="H45" i="12"/>
  <c r="B13" i="12"/>
  <c r="H29" i="12"/>
  <c r="H45" i="11"/>
  <c r="B13" i="11"/>
  <c r="Q57" i="11"/>
  <c r="Q84" i="11"/>
  <c r="Q154" i="11"/>
  <c r="Q28" i="12"/>
  <c r="D28" i="12"/>
  <c r="C42" i="12"/>
  <c r="D42" i="12" s="1"/>
  <c r="H43" i="12"/>
  <c r="C21" i="12"/>
  <c r="C23" i="12"/>
  <c r="C25" i="12"/>
  <c r="H269" i="12"/>
  <c r="H267" i="12"/>
  <c r="C36" i="12"/>
  <c r="D36" i="12" s="1"/>
  <c r="C40" i="12"/>
  <c r="D40" i="12" s="1"/>
  <c r="H77" i="12"/>
  <c r="C16" i="12"/>
  <c r="C37" i="12"/>
  <c r="D37" i="12" s="1"/>
  <c r="C39" i="12"/>
  <c r="D39" i="12" s="1"/>
  <c r="C41" i="12"/>
  <c r="D41" i="12" s="1"/>
  <c r="H141" i="12"/>
  <c r="C38" i="12"/>
  <c r="D38" i="12" s="1"/>
  <c r="C44" i="12"/>
  <c r="D44" i="12" s="1"/>
  <c r="C20" i="12"/>
  <c r="C22" i="12"/>
  <c r="C24" i="12"/>
  <c r="C26" i="12"/>
  <c r="C32" i="12"/>
  <c r="H61" i="12"/>
  <c r="H75" i="12"/>
  <c r="H107" i="12"/>
  <c r="H173" i="12"/>
  <c r="H203" i="12"/>
  <c r="H331" i="12"/>
  <c r="H235" i="12"/>
  <c r="H301" i="12"/>
  <c r="H155" i="12"/>
  <c r="H251" i="12"/>
  <c r="C23" i="11"/>
  <c r="Q23" i="11" s="1"/>
  <c r="C25" i="11"/>
  <c r="Q25" i="11" s="1"/>
  <c r="C21" i="11"/>
  <c r="Q21" i="11" s="1"/>
  <c r="H29" i="11"/>
  <c r="Q28" i="11"/>
  <c r="D28" i="11"/>
  <c r="Q150" i="11"/>
  <c r="C16" i="11"/>
  <c r="C37" i="11"/>
  <c r="D37" i="11" s="1"/>
  <c r="C39" i="11"/>
  <c r="D39" i="11" s="1"/>
  <c r="C41" i="11"/>
  <c r="D41" i="11" s="1"/>
  <c r="H125" i="11"/>
  <c r="H155" i="11"/>
  <c r="C20" i="11"/>
  <c r="C22" i="11"/>
  <c r="C24" i="11"/>
  <c r="C26" i="11"/>
  <c r="H27" i="11"/>
  <c r="C32" i="11"/>
  <c r="H91" i="11"/>
  <c r="H187" i="11"/>
  <c r="C36" i="11"/>
  <c r="D36" i="11" s="1"/>
  <c r="C38" i="11"/>
  <c r="D38" i="11" s="1"/>
  <c r="C40" i="11"/>
  <c r="D40" i="11" s="1"/>
  <c r="C42" i="11"/>
  <c r="D42" i="11" s="1"/>
  <c r="H43" i="11"/>
  <c r="C44" i="11"/>
  <c r="D44" i="11" s="1"/>
  <c r="H123" i="11"/>
  <c r="H107" i="11"/>
  <c r="H171" i="11"/>
  <c r="H189" i="11"/>
  <c r="H237" i="11"/>
  <c r="H253" i="11"/>
  <c r="H267" i="11"/>
  <c r="H331" i="11"/>
  <c r="Q156" i="11" l="1"/>
  <c r="Q183" i="11"/>
  <c r="Q332" i="12"/>
  <c r="Q53" i="11"/>
  <c r="Q56" i="11"/>
  <c r="Q60" i="11"/>
  <c r="Q52" i="11"/>
  <c r="D21" i="11"/>
  <c r="C59" i="11"/>
  <c r="Q59" i="11" s="1"/>
  <c r="Q121" i="11"/>
  <c r="D25" i="11"/>
  <c r="C29" i="12"/>
  <c r="Q29" i="12" s="1"/>
  <c r="Q104" i="12"/>
  <c r="C45" i="12"/>
  <c r="Q45" i="12" s="1"/>
  <c r="Q44" i="12"/>
  <c r="Q200" i="12"/>
  <c r="Q105" i="12"/>
  <c r="C269" i="12"/>
  <c r="Q269" i="12" s="1"/>
  <c r="P259" i="12" s="1"/>
  <c r="Q268" i="12"/>
  <c r="C173" i="12"/>
  <c r="Q173" i="12" s="1"/>
  <c r="P163" i="12" s="1"/>
  <c r="Q172" i="12"/>
  <c r="Q214" i="12"/>
  <c r="Q309" i="12"/>
  <c r="Q263" i="12"/>
  <c r="Q250" i="12"/>
  <c r="Q41" i="12"/>
  <c r="Q56" i="12"/>
  <c r="Q42" i="12"/>
  <c r="C171" i="12"/>
  <c r="Q171" i="12" s="1"/>
  <c r="Q164" i="12"/>
  <c r="Q69" i="12"/>
  <c r="Q55" i="12"/>
  <c r="C8" i="12"/>
  <c r="Q24" i="12"/>
  <c r="D24" i="12"/>
  <c r="Q38" i="12"/>
  <c r="Q87" i="12"/>
  <c r="Q120" i="12"/>
  <c r="Q151" i="12"/>
  <c r="Q229" i="12"/>
  <c r="C75" i="12"/>
  <c r="Q75" i="12" s="1"/>
  <c r="Q68" i="12"/>
  <c r="Q76" i="12"/>
  <c r="C77" i="12"/>
  <c r="Q77" i="12" s="1"/>
  <c r="P67" i="12" s="1"/>
  <c r="Q132" i="12"/>
  <c r="C139" i="12"/>
  <c r="Q139" i="12" s="1"/>
  <c r="Q140" i="12"/>
  <c r="C141" i="12"/>
  <c r="Q141" i="12" s="1"/>
  <c r="P131" i="12" s="1"/>
  <c r="C187" i="12"/>
  <c r="Q187" i="12" s="1"/>
  <c r="Q180" i="12"/>
  <c r="Q295" i="12"/>
  <c r="Q88" i="12"/>
  <c r="Q119" i="12"/>
  <c r="Q152" i="12"/>
  <c r="Q182" i="12"/>
  <c r="Q264" i="12"/>
  <c r="Q183" i="12"/>
  <c r="Q216" i="12"/>
  <c r="Q247" i="12"/>
  <c r="Q280" i="12"/>
  <c r="Q311" i="12"/>
  <c r="Q201" i="12"/>
  <c r="Q234" i="12"/>
  <c r="Q265" i="12"/>
  <c r="Q298" i="12"/>
  <c r="Q329" i="12"/>
  <c r="C251" i="12"/>
  <c r="Q251" i="12" s="1"/>
  <c r="Q244" i="12"/>
  <c r="C253" i="12"/>
  <c r="Q253" i="12" s="1"/>
  <c r="P243" i="12" s="1"/>
  <c r="Q252" i="12"/>
  <c r="C315" i="12"/>
  <c r="Q315" i="12" s="1"/>
  <c r="Q308" i="12"/>
  <c r="C317" i="12"/>
  <c r="Q317" i="12" s="1"/>
  <c r="P307" i="12" s="1"/>
  <c r="Q316" i="12"/>
  <c r="Q135" i="12"/>
  <c r="Q39" i="12"/>
  <c r="Q71" i="12"/>
  <c r="Q137" i="12"/>
  <c r="Q54" i="12"/>
  <c r="Q21" i="12"/>
  <c r="D21" i="12"/>
  <c r="C5" i="12"/>
  <c r="Q170" i="12"/>
  <c r="C10" i="12"/>
  <c r="Q26" i="12"/>
  <c r="D26" i="12"/>
  <c r="Q118" i="12"/>
  <c r="Q328" i="12"/>
  <c r="Q169" i="12"/>
  <c r="Q117" i="12"/>
  <c r="Q233" i="12"/>
  <c r="Q245" i="12"/>
  <c r="Q232" i="12"/>
  <c r="Q327" i="12"/>
  <c r="Q281" i="12"/>
  <c r="Q23" i="12"/>
  <c r="D23" i="12"/>
  <c r="C7" i="12"/>
  <c r="Q184" i="12"/>
  <c r="Q133" i="12"/>
  <c r="Q53" i="12"/>
  <c r="C6" i="12"/>
  <c r="Q22" i="12"/>
  <c r="D22" i="12"/>
  <c r="Q58" i="12"/>
  <c r="Q89" i="12"/>
  <c r="Q122" i="12"/>
  <c r="Q153" i="12"/>
  <c r="C267" i="12"/>
  <c r="Q267" i="12" s="1"/>
  <c r="Q260" i="12"/>
  <c r="Q70" i="12"/>
  <c r="Q101" i="12"/>
  <c r="Q134" i="12"/>
  <c r="Q165" i="12"/>
  <c r="Q198" i="12"/>
  <c r="Q326" i="12"/>
  <c r="Q90" i="12"/>
  <c r="Q121" i="12"/>
  <c r="Q154" i="12"/>
  <c r="C189" i="12"/>
  <c r="Q189" i="12" s="1"/>
  <c r="P179" i="12" s="1"/>
  <c r="Q188" i="12"/>
  <c r="Q293" i="12"/>
  <c r="Q185" i="12"/>
  <c r="Q218" i="12"/>
  <c r="Q249" i="12"/>
  <c r="Q282" i="12"/>
  <c r="Q313" i="12"/>
  <c r="Q228" i="12"/>
  <c r="C235" i="12"/>
  <c r="Q235" i="12" s="1"/>
  <c r="Q236" i="12"/>
  <c r="C237" i="12"/>
  <c r="Q237" i="12" s="1"/>
  <c r="P227" i="12" s="1"/>
  <c r="Q292" i="12"/>
  <c r="C299" i="12"/>
  <c r="Q299" i="12" s="1"/>
  <c r="Q300" i="12"/>
  <c r="C301" i="12"/>
  <c r="Q301" i="12" s="1"/>
  <c r="P291" i="12" s="1"/>
  <c r="Q213" i="12"/>
  <c r="Q246" i="12"/>
  <c r="Q277" i="12"/>
  <c r="Q310" i="12"/>
  <c r="Q202" i="12"/>
  <c r="C109" i="12"/>
  <c r="Q109" i="12" s="1"/>
  <c r="P99" i="12" s="1"/>
  <c r="Q108" i="12"/>
  <c r="Q37" i="12"/>
  <c r="Q40" i="12"/>
  <c r="Q262" i="12"/>
  <c r="C107" i="12"/>
  <c r="Q107" i="12" s="1"/>
  <c r="Q100" i="12"/>
  <c r="C59" i="12"/>
  <c r="Q59" i="12" s="1"/>
  <c r="Q52" i="12"/>
  <c r="Q330" i="12"/>
  <c r="Q102" i="12"/>
  <c r="Q57" i="12"/>
  <c r="Q85" i="12"/>
  <c r="Q149" i="12"/>
  <c r="Q74" i="12"/>
  <c r="Q138" i="12"/>
  <c r="Q86" i="12"/>
  <c r="Q150" i="12"/>
  <c r="Q181" i="12"/>
  <c r="Q278" i="12"/>
  <c r="Q199" i="12"/>
  <c r="Q296" i="12"/>
  <c r="Q217" i="12"/>
  <c r="Q314" i="12"/>
  <c r="Q168" i="12"/>
  <c r="C4" i="12"/>
  <c r="C27" i="12"/>
  <c r="Q20" i="12"/>
  <c r="D20" i="12"/>
  <c r="Q60" i="12"/>
  <c r="C61" i="12"/>
  <c r="Q61" i="12" s="1"/>
  <c r="P51" i="12" s="1"/>
  <c r="Q116" i="12"/>
  <c r="C123" i="12"/>
  <c r="Q123" i="12" s="1"/>
  <c r="Q124" i="12"/>
  <c r="C125" i="12"/>
  <c r="Q125" i="12" s="1"/>
  <c r="P115" i="12" s="1"/>
  <c r="Q186" i="12"/>
  <c r="Q297" i="12"/>
  <c r="Q72" i="12"/>
  <c r="Q103" i="12"/>
  <c r="Q136" i="12"/>
  <c r="Q167" i="12"/>
  <c r="Q266" i="12"/>
  <c r="C91" i="12"/>
  <c r="Q91" i="12" s="1"/>
  <c r="Q84" i="12"/>
  <c r="C93" i="12"/>
  <c r="Q93" i="12" s="1"/>
  <c r="P83" i="12" s="1"/>
  <c r="Q92" i="12"/>
  <c r="C155" i="12"/>
  <c r="Q155" i="12" s="1"/>
  <c r="Q148" i="12"/>
  <c r="C157" i="12"/>
  <c r="Q157" i="12" s="1"/>
  <c r="P147" i="12" s="1"/>
  <c r="Q156" i="12"/>
  <c r="C203" i="12"/>
  <c r="Q203" i="12" s="1"/>
  <c r="Q196" i="12"/>
  <c r="C331" i="12"/>
  <c r="Q331" i="12" s="1"/>
  <c r="Q324" i="12"/>
  <c r="Q212" i="12"/>
  <c r="C219" i="12"/>
  <c r="Q219" i="12" s="1"/>
  <c r="Q220" i="12"/>
  <c r="C221" i="12"/>
  <c r="Q221" i="12" s="1"/>
  <c r="P211" i="12" s="1"/>
  <c r="Q276" i="12"/>
  <c r="C283" i="12"/>
  <c r="Q283" i="12" s="1"/>
  <c r="Q284" i="12"/>
  <c r="C285" i="12"/>
  <c r="Q285" i="12" s="1"/>
  <c r="P275" i="12" s="1"/>
  <c r="Q197" i="12"/>
  <c r="Q230" i="12"/>
  <c r="Q261" i="12"/>
  <c r="Q294" i="12"/>
  <c r="Q325" i="12"/>
  <c r="Q215" i="12"/>
  <c r="Q248" i="12"/>
  <c r="Q279" i="12"/>
  <c r="Q312" i="12"/>
  <c r="Q166" i="12"/>
  <c r="Q106" i="12"/>
  <c r="C43" i="12"/>
  <c r="Q43" i="12" s="1"/>
  <c r="Q36" i="12"/>
  <c r="Q231" i="12"/>
  <c r="Q73" i="12"/>
  <c r="Q25" i="12"/>
  <c r="D25" i="12"/>
  <c r="C9" i="12"/>
  <c r="C205" i="12"/>
  <c r="Q205" i="12" s="1"/>
  <c r="P195" i="12" s="1"/>
  <c r="Q204" i="12"/>
  <c r="C333" i="12"/>
  <c r="Q333" i="12" s="1"/>
  <c r="P323" i="12" s="1"/>
  <c r="C12" i="12"/>
  <c r="D23" i="11"/>
  <c r="C29" i="11"/>
  <c r="Q29" i="11" s="1"/>
  <c r="Q185" i="11"/>
  <c r="Q40" i="11"/>
  <c r="Q71" i="11"/>
  <c r="Q104" i="11"/>
  <c r="Q135" i="11"/>
  <c r="Q168" i="11"/>
  <c r="Q218" i="11"/>
  <c r="Q87" i="11"/>
  <c r="Q120" i="11"/>
  <c r="Q151" i="11"/>
  <c r="Q184" i="11"/>
  <c r="Q212" i="11"/>
  <c r="C219" i="11"/>
  <c r="Q219" i="11" s="1"/>
  <c r="Q72" i="11"/>
  <c r="Q103" i="11"/>
  <c r="Q136" i="11"/>
  <c r="Q167" i="11"/>
  <c r="Q220" i="11"/>
  <c r="C221" i="11"/>
  <c r="Q221" i="11" s="1"/>
  <c r="P211" i="11" s="1"/>
  <c r="C267" i="11"/>
  <c r="Q267" i="11" s="1"/>
  <c r="Q260" i="11"/>
  <c r="C269" i="11"/>
  <c r="Q269" i="11" s="1"/>
  <c r="P259" i="11" s="1"/>
  <c r="Q268" i="11"/>
  <c r="C331" i="11"/>
  <c r="Q331" i="11" s="1"/>
  <c r="Q324" i="11"/>
  <c r="C333" i="11"/>
  <c r="Q333" i="11" s="1"/>
  <c r="P323" i="11" s="1"/>
  <c r="Q332" i="11"/>
  <c r="Q282" i="11"/>
  <c r="Q313" i="11"/>
  <c r="Q232" i="11"/>
  <c r="Q263" i="11"/>
  <c r="Q296" i="11"/>
  <c r="Q327" i="11"/>
  <c r="Q215" i="11"/>
  <c r="Q248" i="11"/>
  <c r="Q279" i="11"/>
  <c r="Q312" i="11"/>
  <c r="Q54" i="11"/>
  <c r="Q24" i="11"/>
  <c r="D24" i="11"/>
  <c r="C8" i="11"/>
  <c r="Q181" i="11"/>
  <c r="Q119" i="11"/>
  <c r="Q37" i="11"/>
  <c r="C5" i="11"/>
  <c r="C155" i="11"/>
  <c r="Q155" i="11" s="1"/>
  <c r="Q148" i="11"/>
  <c r="C45" i="11"/>
  <c r="Q45" i="11" s="1"/>
  <c r="Q44" i="11"/>
  <c r="Q38" i="11"/>
  <c r="Q73" i="11"/>
  <c r="Q106" i="11"/>
  <c r="Q137" i="11"/>
  <c r="Q170" i="11"/>
  <c r="Q229" i="11"/>
  <c r="Q89" i="11"/>
  <c r="Q122" i="11"/>
  <c r="Q153" i="11"/>
  <c r="Q186" i="11"/>
  <c r="Q247" i="11"/>
  <c r="Q74" i="11"/>
  <c r="Q105" i="11"/>
  <c r="Q138" i="11"/>
  <c r="Q169" i="11"/>
  <c r="Q245" i="11"/>
  <c r="Q262" i="11"/>
  <c r="Q293" i="11"/>
  <c r="Q326" i="11"/>
  <c r="Q276" i="11"/>
  <c r="C283" i="11"/>
  <c r="Q283" i="11" s="1"/>
  <c r="Q284" i="11"/>
  <c r="C285" i="11"/>
  <c r="Q285" i="11" s="1"/>
  <c r="P275" i="11" s="1"/>
  <c r="Q201" i="11"/>
  <c r="Q234" i="11"/>
  <c r="Q265" i="11"/>
  <c r="Q298" i="11"/>
  <c r="Q329" i="11"/>
  <c r="Q217" i="11"/>
  <c r="Q250" i="11"/>
  <c r="Q281" i="11"/>
  <c r="Q314" i="11"/>
  <c r="C157" i="11"/>
  <c r="Q157" i="11" s="1"/>
  <c r="P147" i="11" s="1"/>
  <c r="Q88" i="11"/>
  <c r="Q22" i="11"/>
  <c r="D22" i="11"/>
  <c r="C6" i="11"/>
  <c r="Q216" i="11"/>
  <c r="C93" i="11"/>
  <c r="Q93" i="11" s="1"/>
  <c r="P83" i="11" s="1"/>
  <c r="Q92" i="11"/>
  <c r="C12" i="11"/>
  <c r="C43" i="11"/>
  <c r="Q43" i="11" s="1"/>
  <c r="Q36" i="11"/>
  <c r="Q100" i="11"/>
  <c r="C107" i="11"/>
  <c r="Q107" i="11" s="1"/>
  <c r="Q108" i="11"/>
  <c r="C109" i="11"/>
  <c r="Q109" i="11" s="1"/>
  <c r="P99" i="11" s="1"/>
  <c r="Q164" i="11"/>
  <c r="C171" i="11"/>
  <c r="Q171" i="11" s="1"/>
  <c r="Q172" i="11"/>
  <c r="C173" i="11"/>
  <c r="Q173" i="11" s="1"/>
  <c r="P163" i="11" s="1"/>
  <c r="Q249" i="11"/>
  <c r="Q116" i="11"/>
  <c r="C123" i="11"/>
  <c r="Q123" i="11" s="1"/>
  <c r="Q124" i="11"/>
  <c r="C125" i="11"/>
  <c r="Q125" i="11" s="1"/>
  <c r="P115" i="11" s="1"/>
  <c r="Q180" i="11"/>
  <c r="C187" i="11"/>
  <c r="Q187" i="11" s="1"/>
  <c r="Q197" i="11"/>
  <c r="C75" i="11"/>
  <c r="Q75" i="11" s="1"/>
  <c r="Q68" i="11"/>
  <c r="C77" i="11"/>
  <c r="Q77" i="11" s="1"/>
  <c r="P67" i="11" s="1"/>
  <c r="Q76" i="11"/>
  <c r="C139" i="11"/>
  <c r="Q139" i="11" s="1"/>
  <c r="Q132" i="11"/>
  <c r="C141" i="11"/>
  <c r="Q141" i="11" s="1"/>
  <c r="P131" i="11" s="1"/>
  <c r="Q140" i="11"/>
  <c r="C205" i="11"/>
  <c r="Q205" i="11" s="1"/>
  <c r="P195" i="11" s="1"/>
  <c r="Q204" i="11"/>
  <c r="Q231" i="11"/>
  <c r="Q264" i="11"/>
  <c r="Q295" i="11"/>
  <c r="Q328" i="11"/>
  <c r="Q278" i="11"/>
  <c r="Q309" i="11"/>
  <c r="Q228" i="11"/>
  <c r="C235" i="11"/>
  <c r="Q235" i="11" s="1"/>
  <c r="Q236" i="11"/>
  <c r="C237" i="11"/>
  <c r="Q237" i="11" s="1"/>
  <c r="P227" i="11" s="1"/>
  <c r="Q292" i="11"/>
  <c r="C299" i="11"/>
  <c r="Q299" i="11" s="1"/>
  <c r="Q300" i="11"/>
  <c r="C301" i="11"/>
  <c r="Q301" i="11" s="1"/>
  <c r="P291" i="11" s="1"/>
  <c r="C189" i="11"/>
  <c r="Q189" i="11" s="1"/>
  <c r="P179" i="11" s="1"/>
  <c r="Q188" i="11"/>
  <c r="C251" i="11"/>
  <c r="Q251" i="11" s="1"/>
  <c r="Q244" i="11"/>
  <c r="C253" i="11"/>
  <c r="Q253" i="11" s="1"/>
  <c r="P243" i="11" s="1"/>
  <c r="Q252" i="11"/>
  <c r="C315" i="11"/>
  <c r="Q315" i="11" s="1"/>
  <c r="Q308" i="11"/>
  <c r="C317" i="11"/>
  <c r="Q317" i="11" s="1"/>
  <c r="P307" i="11" s="1"/>
  <c r="Q316" i="11"/>
  <c r="Q58" i="11"/>
  <c r="Q20" i="11"/>
  <c r="D20" i="11"/>
  <c r="C4" i="11"/>
  <c r="C27" i="11"/>
  <c r="Q200" i="11"/>
  <c r="Q152" i="11"/>
  <c r="Q90" i="11"/>
  <c r="C9" i="11"/>
  <c r="Q41" i="11"/>
  <c r="C203" i="11"/>
  <c r="Q203" i="11" s="1"/>
  <c r="Q196" i="11"/>
  <c r="Q86" i="11"/>
  <c r="Q42" i="11"/>
  <c r="Q69" i="11"/>
  <c r="Q102" i="11"/>
  <c r="Q133" i="11"/>
  <c r="Q166" i="11"/>
  <c r="Q202" i="11"/>
  <c r="Q85" i="11"/>
  <c r="Q118" i="11"/>
  <c r="Q149" i="11"/>
  <c r="Q182" i="11"/>
  <c r="Q198" i="11"/>
  <c r="Q70" i="11"/>
  <c r="Q101" i="11"/>
  <c r="Q134" i="11"/>
  <c r="Q165" i="11"/>
  <c r="Q214" i="11"/>
  <c r="Q233" i="11"/>
  <c r="Q266" i="11"/>
  <c r="Q297" i="11"/>
  <c r="Q330" i="11"/>
  <c r="Q280" i="11"/>
  <c r="Q311" i="11"/>
  <c r="Q230" i="11"/>
  <c r="Q261" i="11"/>
  <c r="Q294" i="11"/>
  <c r="Q325" i="11"/>
  <c r="Q213" i="11"/>
  <c r="Q246" i="11"/>
  <c r="Q277" i="11"/>
  <c r="Q310" i="11"/>
  <c r="Q117" i="11"/>
  <c r="Q55" i="11"/>
  <c r="Q26" i="11"/>
  <c r="D26" i="11"/>
  <c r="C10" i="11"/>
  <c r="Q199" i="11"/>
  <c r="C61" i="11"/>
  <c r="Q61" i="11" s="1"/>
  <c r="P51" i="11" s="1"/>
  <c r="Q39" i="11"/>
  <c r="C7" i="11"/>
  <c r="C91" i="11"/>
  <c r="Q91" i="11" s="1"/>
  <c r="H20" i="1"/>
  <c r="D59" i="11" l="1"/>
  <c r="P35" i="12"/>
  <c r="D155" i="12"/>
  <c r="D29" i="12"/>
  <c r="P35" i="11"/>
  <c r="D9" i="11"/>
  <c r="D157" i="11"/>
  <c r="D301" i="11"/>
  <c r="D173" i="11"/>
  <c r="D317" i="11"/>
  <c r="D189" i="11"/>
  <c r="D10" i="11"/>
  <c r="D5" i="11"/>
  <c r="D12" i="11"/>
  <c r="D91" i="11"/>
  <c r="D253" i="11"/>
  <c r="D237" i="11"/>
  <c r="D141" i="11"/>
  <c r="D109" i="11"/>
  <c r="D7" i="11"/>
  <c r="D157" i="12"/>
  <c r="D43" i="12"/>
  <c r="D61" i="12"/>
  <c r="D93" i="12"/>
  <c r="D91" i="12"/>
  <c r="D123" i="12"/>
  <c r="D221" i="12"/>
  <c r="D203" i="12"/>
  <c r="Q27" i="12"/>
  <c r="P19" i="12" s="1"/>
  <c r="C11" i="12"/>
  <c r="D59" i="12"/>
  <c r="D109" i="12"/>
  <c r="D237" i="12"/>
  <c r="D253" i="12"/>
  <c r="D77" i="12"/>
  <c r="D283" i="12"/>
  <c r="D331" i="12"/>
  <c r="D299" i="12"/>
  <c r="D189" i="12"/>
  <c r="D6" i="12"/>
  <c r="D315" i="12"/>
  <c r="D139" i="12"/>
  <c r="D45" i="12"/>
  <c r="D205" i="12"/>
  <c r="D9" i="12"/>
  <c r="D285" i="12"/>
  <c r="D125" i="12"/>
  <c r="D27" i="12"/>
  <c r="D4" i="12"/>
  <c r="D12" i="12"/>
  <c r="D301" i="12"/>
  <c r="D267" i="12"/>
  <c r="D333" i="12"/>
  <c r="D5" i="12"/>
  <c r="D317" i="12"/>
  <c r="D187" i="12"/>
  <c r="D141" i="12"/>
  <c r="D75" i="12"/>
  <c r="D171" i="12"/>
  <c r="D269" i="12"/>
  <c r="C13" i="12"/>
  <c r="D219" i="12"/>
  <c r="D107" i="12"/>
  <c r="D235" i="12"/>
  <c r="D7" i="12"/>
  <c r="D10" i="12"/>
  <c r="D251" i="12"/>
  <c r="D8" i="12"/>
  <c r="D173" i="12"/>
  <c r="D29" i="11"/>
  <c r="C11" i="11"/>
  <c r="Q27" i="11"/>
  <c r="P19" i="11" s="1"/>
  <c r="D203" i="11"/>
  <c r="D315" i="11"/>
  <c r="D299" i="11"/>
  <c r="D205" i="11"/>
  <c r="D75" i="11"/>
  <c r="D123" i="11"/>
  <c r="D171" i="11"/>
  <c r="D43" i="11"/>
  <c r="D6" i="11"/>
  <c r="D285" i="11"/>
  <c r="D269" i="11"/>
  <c r="D4" i="11"/>
  <c r="D27" i="11"/>
  <c r="D77" i="11"/>
  <c r="D125" i="11"/>
  <c r="D61" i="11"/>
  <c r="D331" i="11"/>
  <c r="D251" i="11"/>
  <c r="D235" i="11"/>
  <c r="D139" i="11"/>
  <c r="D187" i="11"/>
  <c r="D107" i="11"/>
  <c r="D93" i="11"/>
  <c r="D155" i="11"/>
  <c r="D8" i="11"/>
  <c r="D333" i="11"/>
  <c r="D219" i="11"/>
  <c r="D283" i="11"/>
  <c r="D45" i="11"/>
  <c r="D267" i="11"/>
  <c r="D221" i="11"/>
  <c r="C13" i="11"/>
  <c r="D13" i="12" l="1"/>
  <c r="D11" i="12"/>
  <c r="D13" i="11"/>
  <c r="D11" i="11"/>
  <c r="G29" i="1" l="1"/>
  <c r="G27" i="1"/>
  <c r="B5" i="1"/>
  <c r="E5" i="1"/>
  <c r="F5" i="1"/>
  <c r="G5" i="1"/>
  <c r="B6" i="1"/>
  <c r="E6" i="1"/>
  <c r="F6" i="1"/>
  <c r="G6" i="1"/>
  <c r="B7" i="1"/>
  <c r="E7" i="1"/>
  <c r="F7" i="1"/>
  <c r="G7" i="1"/>
  <c r="B8" i="1"/>
  <c r="E8" i="1"/>
  <c r="F8" i="1"/>
  <c r="G8" i="1"/>
  <c r="B9" i="1"/>
  <c r="E9" i="1"/>
  <c r="F9" i="1"/>
  <c r="G9" i="1"/>
  <c r="B10" i="1"/>
  <c r="E10" i="1"/>
  <c r="F10" i="1"/>
  <c r="G10" i="1"/>
  <c r="B12" i="1"/>
  <c r="E12" i="1"/>
  <c r="F12" i="1"/>
  <c r="G12" i="1"/>
  <c r="G4" i="1"/>
  <c r="E4" i="1"/>
  <c r="F4" i="1"/>
  <c r="B4" i="1"/>
  <c r="P333" i="1"/>
  <c r="G333" i="1"/>
  <c r="F333" i="1"/>
  <c r="E333" i="1"/>
  <c r="B333" i="1"/>
  <c r="A323" i="1" s="1"/>
  <c r="P332" i="1"/>
  <c r="H332" i="1"/>
  <c r="P331" i="1"/>
  <c r="G331" i="1"/>
  <c r="F331" i="1"/>
  <c r="E331" i="1"/>
  <c r="B331" i="1"/>
  <c r="P330" i="1"/>
  <c r="H330" i="1"/>
  <c r="P329" i="1"/>
  <c r="H329" i="1"/>
  <c r="P328" i="1"/>
  <c r="H328" i="1"/>
  <c r="P327" i="1"/>
  <c r="H327" i="1"/>
  <c r="P326" i="1"/>
  <c r="H326" i="1"/>
  <c r="P325" i="1"/>
  <c r="H325" i="1"/>
  <c r="P324" i="1"/>
  <c r="H324" i="1"/>
  <c r="P317" i="1"/>
  <c r="G317" i="1"/>
  <c r="F317" i="1"/>
  <c r="E317" i="1"/>
  <c r="B317" i="1"/>
  <c r="P316" i="1"/>
  <c r="H316" i="1"/>
  <c r="P315" i="1"/>
  <c r="G315" i="1"/>
  <c r="F315" i="1"/>
  <c r="E315" i="1"/>
  <c r="B315" i="1"/>
  <c r="P314" i="1"/>
  <c r="H314" i="1"/>
  <c r="P313" i="1"/>
  <c r="H313" i="1"/>
  <c r="P312" i="1"/>
  <c r="H312" i="1"/>
  <c r="P311" i="1"/>
  <c r="H311" i="1"/>
  <c r="P310" i="1"/>
  <c r="H310" i="1"/>
  <c r="P309" i="1"/>
  <c r="H309" i="1"/>
  <c r="P308" i="1"/>
  <c r="H308" i="1"/>
  <c r="A307" i="1"/>
  <c r="P301" i="1"/>
  <c r="G301" i="1"/>
  <c r="F301" i="1"/>
  <c r="E301" i="1"/>
  <c r="B301" i="1"/>
  <c r="A291" i="1" s="1"/>
  <c r="P300" i="1"/>
  <c r="H300" i="1"/>
  <c r="P299" i="1"/>
  <c r="G299" i="1"/>
  <c r="F299" i="1"/>
  <c r="E299" i="1"/>
  <c r="B299" i="1"/>
  <c r="P298" i="1"/>
  <c r="H298" i="1"/>
  <c r="P297" i="1"/>
  <c r="H297" i="1"/>
  <c r="P296" i="1"/>
  <c r="H296" i="1"/>
  <c r="P295" i="1"/>
  <c r="H295" i="1"/>
  <c r="P294" i="1"/>
  <c r="H294" i="1"/>
  <c r="P293" i="1"/>
  <c r="H293" i="1"/>
  <c r="P292" i="1"/>
  <c r="H292" i="1"/>
  <c r="P285" i="1"/>
  <c r="G285" i="1"/>
  <c r="F285" i="1"/>
  <c r="E285" i="1"/>
  <c r="B285" i="1"/>
  <c r="P284" i="1"/>
  <c r="H284" i="1"/>
  <c r="P283" i="1"/>
  <c r="G283" i="1"/>
  <c r="F283" i="1"/>
  <c r="E283" i="1"/>
  <c r="B283" i="1"/>
  <c r="P282" i="1"/>
  <c r="H282" i="1"/>
  <c r="P281" i="1"/>
  <c r="H281" i="1"/>
  <c r="P280" i="1"/>
  <c r="H280" i="1"/>
  <c r="P279" i="1"/>
  <c r="H279" i="1"/>
  <c r="P278" i="1"/>
  <c r="H278" i="1"/>
  <c r="P277" i="1"/>
  <c r="H277" i="1"/>
  <c r="P276" i="1"/>
  <c r="H276" i="1"/>
  <c r="A275" i="1"/>
  <c r="P269" i="1"/>
  <c r="G269" i="1"/>
  <c r="F269" i="1"/>
  <c r="E269" i="1"/>
  <c r="B269" i="1"/>
  <c r="A259" i="1" s="1"/>
  <c r="P268" i="1"/>
  <c r="H268" i="1"/>
  <c r="P267" i="1"/>
  <c r="G267" i="1"/>
  <c r="F267" i="1"/>
  <c r="E267" i="1"/>
  <c r="B267" i="1"/>
  <c r="P266" i="1"/>
  <c r="H266" i="1"/>
  <c r="P265" i="1"/>
  <c r="H265" i="1"/>
  <c r="P264" i="1"/>
  <c r="H264" i="1"/>
  <c r="P263" i="1"/>
  <c r="H263" i="1"/>
  <c r="P262" i="1"/>
  <c r="H262" i="1"/>
  <c r="P261" i="1"/>
  <c r="H261" i="1"/>
  <c r="P260" i="1"/>
  <c r="H260" i="1"/>
  <c r="P253" i="1"/>
  <c r="G253" i="1"/>
  <c r="F253" i="1"/>
  <c r="E253" i="1"/>
  <c r="B253" i="1"/>
  <c r="A243" i="1" s="1"/>
  <c r="P252" i="1"/>
  <c r="H252" i="1"/>
  <c r="P251" i="1"/>
  <c r="G251" i="1"/>
  <c r="F251" i="1"/>
  <c r="E251" i="1"/>
  <c r="B251" i="1"/>
  <c r="P250" i="1"/>
  <c r="H250" i="1"/>
  <c r="P249" i="1"/>
  <c r="H249" i="1"/>
  <c r="P248" i="1"/>
  <c r="H248" i="1"/>
  <c r="P247" i="1"/>
  <c r="H247" i="1"/>
  <c r="P246" i="1"/>
  <c r="H246" i="1"/>
  <c r="P245" i="1"/>
  <c r="H245" i="1"/>
  <c r="P244" i="1"/>
  <c r="H244" i="1"/>
  <c r="P237" i="1"/>
  <c r="G237" i="1"/>
  <c r="F237" i="1"/>
  <c r="E237" i="1"/>
  <c r="B237" i="1"/>
  <c r="P236" i="1"/>
  <c r="H236" i="1"/>
  <c r="P235" i="1"/>
  <c r="G235" i="1"/>
  <c r="F235" i="1"/>
  <c r="E235" i="1"/>
  <c r="B235" i="1"/>
  <c r="P234" i="1"/>
  <c r="H234" i="1"/>
  <c r="P233" i="1"/>
  <c r="H233" i="1"/>
  <c r="P232" i="1"/>
  <c r="H232" i="1"/>
  <c r="P231" i="1"/>
  <c r="H231" i="1"/>
  <c r="P230" i="1"/>
  <c r="H230" i="1"/>
  <c r="P229" i="1"/>
  <c r="H229" i="1"/>
  <c r="P228" i="1"/>
  <c r="H228" i="1"/>
  <c r="A227" i="1"/>
  <c r="P221" i="1"/>
  <c r="G221" i="1"/>
  <c r="F221" i="1"/>
  <c r="E221" i="1"/>
  <c r="B221" i="1"/>
  <c r="A211" i="1" s="1"/>
  <c r="P220" i="1"/>
  <c r="H220" i="1"/>
  <c r="P219" i="1"/>
  <c r="G219" i="1"/>
  <c r="F219" i="1"/>
  <c r="E219" i="1"/>
  <c r="B219" i="1"/>
  <c r="P218" i="1"/>
  <c r="H218" i="1"/>
  <c r="P217" i="1"/>
  <c r="H217" i="1"/>
  <c r="P216" i="1"/>
  <c r="H216" i="1"/>
  <c r="P215" i="1"/>
  <c r="H215" i="1"/>
  <c r="P214" i="1"/>
  <c r="H214" i="1"/>
  <c r="P213" i="1"/>
  <c r="H213" i="1"/>
  <c r="P212" i="1"/>
  <c r="H212" i="1"/>
  <c r="P205" i="1"/>
  <c r="G205" i="1"/>
  <c r="F205" i="1"/>
  <c r="E205" i="1"/>
  <c r="B205" i="1"/>
  <c r="P204" i="1"/>
  <c r="H204" i="1"/>
  <c r="P203" i="1"/>
  <c r="G203" i="1"/>
  <c r="F203" i="1"/>
  <c r="E203" i="1"/>
  <c r="P202" i="1"/>
  <c r="H202" i="1"/>
  <c r="P201" i="1"/>
  <c r="H201" i="1"/>
  <c r="P200" i="1"/>
  <c r="H200" i="1"/>
  <c r="P199" i="1"/>
  <c r="H199" i="1"/>
  <c r="P198" i="1"/>
  <c r="H198" i="1"/>
  <c r="P197" i="1"/>
  <c r="H197" i="1"/>
  <c r="P196" i="1"/>
  <c r="H196" i="1"/>
  <c r="P189" i="1"/>
  <c r="G189" i="1"/>
  <c r="F189" i="1"/>
  <c r="E189" i="1"/>
  <c r="B189" i="1"/>
  <c r="A179" i="1" s="1"/>
  <c r="P188" i="1"/>
  <c r="H188" i="1"/>
  <c r="P187" i="1"/>
  <c r="G187" i="1"/>
  <c r="F187" i="1"/>
  <c r="E187" i="1"/>
  <c r="B187" i="1"/>
  <c r="P186" i="1"/>
  <c r="H186" i="1"/>
  <c r="P185" i="1"/>
  <c r="H185" i="1"/>
  <c r="P184" i="1"/>
  <c r="H184" i="1"/>
  <c r="P183" i="1"/>
  <c r="H183" i="1"/>
  <c r="P182" i="1"/>
  <c r="H182" i="1"/>
  <c r="P181" i="1"/>
  <c r="H181" i="1"/>
  <c r="P180" i="1"/>
  <c r="H180" i="1"/>
  <c r="P173" i="1"/>
  <c r="G173" i="1"/>
  <c r="F173" i="1"/>
  <c r="E173" i="1"/>
  <c r="B173" i="1"/>
  <c r="P172" i="1"/>
  <c r="H172" i="1"/>
  <c r="P171" i="1"/>
  <c r="G171" i="1"/>
  <c r="F171" i="1"/>
  <c r="E171" i="1"/>
  <c r="B171" i="1"/>
  <c r="P170" i="1"/>
  <c r="H170" i="1"/>
  <c r="P169" i="1"/>
  <c r="H169" i="1"/>
  <c r="P168" i="1"/>
  <c r="H168" i="1"/>
  <c r="P167" i="1"/>
  <c r="H167" i="1"/>
  <c r="P166" i="1"/>
  <c r="H166" i="1"/>
  <c r="P165" i="1"/>
  <c r="H165" i="1"/>
  <c r="P164" i="1"/>
  <c r="H164" i="1"/>
  <c r="A163" i="1"/>
  <c r="P157" i="1"/>
  <c r="G157" i="1"/>
  <c r="F157" i="1"/>
  <c r="E157" i="1"/>
  <c r="B157" i="1"/>
  <c r="A147" i="1" s="1"/>
  <c r="P156" i="1"/>
  <c r="H156" i="1"/>
  <c r="P155" i="1"/>
  <c r="G155" i="1"/>
  <c r="F155" i="1"/>
  <c r="E155" i="1"/>
  <c r="B155" i="1"/>
  <c r="P154" i="1"/>
  <c r="H154" i="1"/>
  <c r="P153" i="1"/>
  <c r="H153" i="1"/>
  <c r="P152" i="1"/>
  <c r="H152" i="1"/>
  <c r="P151" i="1"/>
  <c r="H151" i="1"/>
  <c r="P150" i="1"/>
  <c r="H150" i="1"/>
  <c r="P149" i="1"/>
  <c r="H149" i="1"/>
  <c r="P148" i="1"/>
  <c r="H148" i="1"/>
  <c r="P141" i="1"/>
  <c r="G141" i="1"/>
  <c r="F141" i="1"/>
  <c r="E141" i="1"/>
  <c r="B141" i="1"/>
  <c r="A131" i="1" s="1"/>
  <c r="P140" i="1"/>
  <c r="H140" i="1"/>
  <c r="P139" i="1"/>
  <c r="G139" i="1"/>
  <c r="F139" i="1"/>
  <c r="E139" i="1"/>
  <c r="B139" i="1"/>
  <c r="P138" i="1"/>
  <c r="H138" i="1"/>
  <c r="P137" i="1"/>
  <c r="H137" i="1"/>
  <c r="P136" i="1"/>
  <c r="H136" i="1"/>
  <c r="P135" i="1"/>
  <c r="H135" i="1"/>
  <c r="P134" i="1"/>
  <c r="H134" i="1"/>
  <c r="P133" i="1"/>
  <c r="H133" i="1"/>
  <c r="P132" i="1"/>
  <c r="H132" i="1"/>
  <c r="P125" i="1"/>
  <c r="G125" i="1"/>
  <c r="F125" i="1"/>
  <c r="E125" i="1"/>
  <c r="B125" i="1"/>
  <c r="A115" i="1" s="1"/>
  <c r="P124" i="1"/>
  <c r="H124" i="1"/>
  <c r="P123" i="1"/>
  <c r="G123" i="1"/>
  <c r="F123" i="1"/>
  <c r="E123" i="1"/>
  <c r="B123" i="1"/>
  <c r="P122" i="1"/>
  <c r="H122" i="1"/>
  <c r="P121" i="1"/>
  <c r="H121" i="1"/>
  <c r="P120" i="1"/>
  <c r="H120" i="1"/>
  <c r="P119" i="1"/>
  <c r="H119" i="1"/>
  <c r="P118" i="1"/>
  <c r="H118" i="1"/>
  <c r="P117" i="1"/>
  <c r="H117" i="1"/>
  <c r="P116" i="1"/>
  <c r="H116" i="1"/>
  <c r="P109" i="1"/>
  <c r="G109" i="1"/>
  <c r="F109" i="1"/>
  <c r="E109" i="1"/>
  <c r="B109" i="1"/>
  <c r="A99" i="1" s="1"/>
  <c r="P108" i="1"/>
  <c r="H108" i="1"/>
  <c r="P107" i="1"/>
  <c r="G107" i="1"/>
  <c r="F107" i="1"/>
  <c r="E107" i="1"/>
  <c r="B107" i="1"/>
  <c r="P106" i="1"/>
  <c r="H106" i="1"/>
  <c r="P105" i="1"/>
  <c r="H105" i="1"/>
  <c r="P104" i="1"/>
  <c r="H104" i="1"/>
  <c r="P103" i="1"/>
  <c r="H103" i="1"/>
  <c r="P102" i="1"/>
  <c r="H102" i="1"/>
  <c r="P101" i="1"/>
  <c r="H101" i="1"/>
  <c r="P100" i="1"/>
  <c r="H100" i="1"/>
  <c r="P93" i="1"/>
  <c r="G93" i="1"/>
  <c r="F93" i="1"/>
  <c r="E93" i="1"/>
  <c r="B93" i="1"/>
  <c r="A83" i="1" s="1"/>
  <c r="P92" i="1"/>
  <c r="H92" i="1"/>
  <c r="P91" i="1"/>
  <c r="G91" i="1"/>
  <c r="F91" i="1"/>
  <c r="E91" i="1"/>
  <c r="B91" i="1"/>
  <c r="P90" i="1"/>
  <c r="H90" i="1"/>
  <c r="P89" i="1"/>
  <c r="H89" i="1"/>
  <c r="P88" i="1"/>
  <c r="H88" i="1"/>
  <c r="P87" i="1"/>
  <c r="H87" i="1"/>
  <c r="P86" i="1"/>
  <c r="H86" i="1"/>
  <c r="P85" i="1"/>
  <c r="H85" i="1"/>
  <c r="P84" i="1"/>
  <c r="H84" i="1"/>
  <c r="P77" i="1"/>
  <c r="G77" i="1"/>
  <c r="F77" i="1"/>
  <c r="E77" i="1"/>
  <c r="B77" i="1"/>
  <c r="A67" i="1" s="1"/>
  <c r="P76" i="1"/>
  <c r="H76" i="1"/>
  <c r="P75" i="1"/>
  <c r="G75" i="1"/>
  <c r="F75" i="1"/>
  <c r="E75" i="1"/>
  <c r="B75" i="1"/>
  <c r="P74" i="1"/>
  <c r="H74" i="1"/>
  <c r="P73" i="1"/>
  <c r="H73" i="1"/>
  <c r="P72" i="1"/>
  <c r="H72" i="1"/>
  <c r="P71" i="1"/>
  <c r="H71" i="1"/>
  <c r="P70" i="1"/>
  <c r="H70" i="1"/>
  <c r="P69" i="1"/>
  <c r="H69" i="1"/>
  <c r="P68" i="1"/>
  <c r="H68" i="1"/>
  <c r="E59" i="1"/>
  <c r="F59" i="1"/>
  <c r="G59" i="1"/>
  <c r="C144" i="1" l="1"/>
  <c r="C156" i="1"/>
  <c r="D156" i="1" s="1"/>
  <c r="C154" i="1"/>
  <c r="D154" i="1" s="1"/>
  <c r="C153" i="1"/>
  <c r="D153" i="1" s="1"/>
  <c r="C150" i="1"/>
  <c r="D150" i="1" s="1"/>
  <c r="C149" i="1"/>
  <c r="D149" i="1" s="1"/>
  <c r="C152" i="1"/>
  <c r="D152" i="1" s="1"/>
  <c r="C151" i="1"/>
  <c r="D151" i="1" s="1"/>
  <c r="C148" i="1"/>
  <c r="D148" i="1" s="1"/>
  <c r="C176" i="1"/>
  <c r="C188" i="1"/>
  <c r="D188" i="1" s="1"/>
  <c r="C186" i="1"/>
  <c r="D186" i="1" s="1"/>
  <c r="C185" i="1"/>
  <c r="D185" i="1" s="1"/>
  <c r="C184" i="1"/>
  <c r="D184" i="1" s="1"/>
  <c r="C181" i="1"/>
  <c r="D181" i="1" s="1"/>
  <c r="C183" i="1"/>
  <c r="D183" i="1" s="1"/>
  <c r="C182" i="1"/>
  <c r="D182" i="1" s="1"/>
  <c r="C180" i="1"/>
  <c r="D180" i="1" s="1"/>
  <c r="C208" i="1"/>
  <c r="C220" i="1"/>
  <c r="D220" i="1" s="1"/>
  <c r="C218" i="1"/>
  <c r="D218" i="1" s="1"/>
  <c r="C214" i="1"/>
  <c r="D214" i="1" s="1"/>
  <c r="C217" i="1"/>
  <c r="D217" i="1" s="1"/>
  <c r="C213" i="1"/>
  <c r="D213" i="1" s="1"/>
  <c r="C216" i="1"/>
  <c r="D216" i="1" s="1"/>
  <c r="C215" i="1"/>
  <c r="D215" i="1" s="1"/>
  <c r="C212" i="1"/>
  <c r="D212" i="1" s="1"/>
  <c r="C272" i="1"/>
  <c r="C284" i="1"/>
  <c r="D284" i="1" s="1"/>
  <c r="C282" i="1"/>
  <c r="D282" i="1" s="1"/>
  <c r="C281" i="1"/>
  <c r="D281" i="1" s="1"/>
  <c r="C280" i="1"/>
  <c r="D280" i="1" s="1"/>
  <c r="C278" i="1"/>
  <c r="D278" i="1" s="1"/>
  <c r="C277" i="1"/>
  <c r="D277" i="1" s="1"/>
  <c r="C279" i="1"/>
  <c r="D279" i="1" s="1"/>
  <c r="C276" i="1"/>
  <c r="D276" i="1" s="1"/>
  <c r="C320" i="1"/>
  <c r="C332" i="1"/>
  <c r="D332" i="1" s="1"/>
  <c r="C324" i="1"/>
  <c r="D324" i="1" s="1"/>
  <c r="C330" i="1"/>
  <c r="D330" i="1" s="1"/>
  <c r="C325" i="1"/>
  <c r="D325" i="1" s="1"/>
  <c r="C329" i="1"/>
  <c r="D329" i="1" s="1"/>
  <c r="C326" i="1"/>
  <c r="D326" i="1" s="1"/>
  <c r="C328" i="1"/>
  <c r="D328" i="1" s="1"/>
  <c r="C327" i="1"/>
  <c r="D327" i="1" s="1"/>
  <c r="C96" i="1"/>
  <c r="C108" i="1"/>
  <c r="D108" i="1" s="1"/>
  <c r="C106" i="1"/>
  <c r="D106" i="1" s="1"/>
  <c r="C102" i="1"/>
  <c r="D102" i="1" s="1"/>
  <c r="C105" i="1"/>
  <c r="D105" i="1" s="1"/>
  <c r="C104" i="1"/>
  <c r="D104" i="1" s="1"/>
  <c r="C101" i="1"/>
  <c r="D101" i="1" s="1"/>
  <c r="C103" i="1"/>
  <c r="D103" i="1" s="1"/>
  <c r="C100" i="1"/>
  <c r="D100" i="1" s="1"/>
  <c r="C128" i="1"/>
  <c r="C140" i="1"/>
  <c r="D140" i="1" s="1"/>
  <c r="C134" i="1"/>
  <c r="D134" i="1" s="1"/>
  <c r="C138" i="1"/>
  <c r="D138" i="1" s="1"/>
  <c r="C137" i="1"/>
  <c r="D137" i="1" s="1"/>
  <c r="C136" i="1"/>
  <c r="D136" i="1" s="1"/>
  <c r="C135" i="1"/>
  <c r="D135" i="1" s="1"/>
  <c r="C133" i="1"/>
  <c r="D133" i="1" s="1"/>
  <c r="C132" i="1"/>
  <c r="D132" i="1" s="1"/>
  <c r="C160" i="1"/>
  <c r="C172" i="1"/>
  <c r="D172" i="1" s="1"/>
  <c r="C164" i="1"/>
  <c r="D164" i="1" s="1"/>
  <c r="C170" i="1"/>
  <c r="D170" i="1" s="1"/>
  <c r="C166" i="1"/>
  <c r="D166" i="1" s="1"/>
  <c r="C165" i="1"/>
  <c r="D165" i="1" s="1"/>
  <c r="C169" i="1"/>
  <c r="D169" i="1" s="1"/>
  <c r="C168" i="1"/>
  <c r="D168" i="1" s="1"/>
  <c r="C167" i="1"/>
  <c r="D167" i="1" s="1"/>
  <c r="H331" i="1"/>
  <c r="C288" i="1"/>
  <c r="C300" i="1"/>
  <c r="D300" i="1" s="1"/>
  <c r="C293" i="1"/>
  <c r="D293" i="1" s="1"/>
  <c r="C298" i="1"/>
  <c r="D298" i="1" s="1"/>
  <c r="C294" i="1"/>
  <c r="D294" i="1" s="1"/>
  <c r="C297" i="1"/>
  <c r="D297" i="1" s="1"/>
  <c r="C292" i="1"/>
  <c r="D292" i="1" s="1"/>
  <c r="C296" i="1"/>
  <c r="D296" i="1" s="1"/>
  <c r="C295" i="1"/>
  <c r="D295" i="1" s="1"/>
  <c r="C64" i="1"/>
  <c r="C76" i="1"/>
  <c r="D76" i="1" s="1"/>
  <c r="C69" i="1"/>
  <c r="D69" i="1" s="1"/>
  <c r="C74" i="1"/>
  <c r="D74" i="1" s="1"/>
  <c r="C73" i="1"/>
  <c r="D73" i="1" s="1"/>
  <c r="C70" i="1"/>
  <c r="D70" i="1" s="1"/>
  <c r="C72" i="1"/>
  <c r="D72" i="1" s="1"/>
  <c r="C71" i="1"/>
  <c r="D71" i="1" s="1"/>
  <c r="C68" i="1"/>
  <c r="D68" i="1" s="1"/>
  <c r="C224" i="1"/>
  <c r="C236" i="1"/>
  <c r="D236" i="1" s="1"/>
  <c r="C234" i="1"/>
  <c r="D234" i="1" s="1"/>
  <c r="C228" i="1"/>
  <c r="D228" i="1" s="1"/>
  <c r="C233" i="1"/>
  <c r="D233" i="1" s="1"/>
  <c r="C230" i="1"/>
  <c r="D230" i="1" s="1"/>
  <c r="C232" i="1"/>
  <c r="D232" i="1" s="1"/>
  <c r="C231" i="1"/>
  <c r="D231" i="1" s="1"/>
  <c r="C229" i="1"/>
  <c r="D229" i="1" s="1"/>
  <c r="C304" i="1"/>
  <c r="C316" i="1"/>
  <c r="D316" i="1" s="1"/>
  <c r="C310" i="1"/>
  <c r="D310" i="1" s="1"/>
  <c r="C314" i="1"/>
  <c r="D314" i="1" s="1"/>
  <c r="C313" i="1"/>
  <c r="D313" i="1" s="1"/>
  <c r="C312" i="1"/>
  <c r="D312" i="1" s="1"/>
  <c r="C308" i="1"/>
  <c r="D308" i="1" s="1"/>
  <c r="C311" i="1"/>
  <c r="D311" i="1" s="1"/>
  <c r="C309" i="1"/>
  <c r="D309" i="1" s="1"/>
  <c r="C80" i="1"/>
  <c r="C92" i="1"/>
  <c r="D92" i="1" s="1"/>
  <c r="C90" i="1"/>
  <c r="D90" i="1" s="1"/>
  <c r="C89" i="1"/>
  <c r="D89" i="1" s="1"/>
  <c r="C85" i="1"/>
  <c r="D85" i="1" s="1"/>
  <c r="C88" i="1"/>
  <c r="D88" i="1" s="1"/>
  <c r="C86" i="1"/>
  <c r="D86" i="1" s="1"/>
  <c r="C87" i="1"/>
  <c r="D87" i="1" s="1"/>
  <c r="C84" i="1"/>
  <c r="D84" i="1" s="1"/>
  <c r="C240" i="1"/>
  <c r="C252" i="1"/>
  <c r="D252" i="1" s="1"/>
  <c r="C246" i="1"/>
  <c r="D246" i="1" s="1"/>
  <c r="C244" i="1"/>
  <c r="D244" i="1" s="1"/>
  <c r="C250" i="1"/>
  <c r="D250" i="1" s="1"/>
  <c r="C245" i="1"/>
  <c r="D245" i="1" s="1"/>
  <c r="C249" i="1"/>
  <c r="D249" i="1" s="1"/>
  <c r="C248" i="1"/>
  <c r="D248" i="1" s="1"/>
  <c r="C247" i="1"/>
  <c r="D247" i="1" s="1"/>
  <c r="C192" i="1"/>
  <c r="C204" i="1"/>
  <c r="D204" i="1" s="1"/>
  <c r="C197" i="1"/>
  <c r="D197" i="1" s="1"/>
  <c r="C202" i="1"/>
  <c r="D202" i="1" s="1"/>
  <c r="C201" i="1"/>
  <c r="D201" i="1" s="1"/>
  <c r="C200" i="1"/>
  <c r="D200" i="1" s="1"/>
  <c r="C198" i="1"/>
  <c r="D198" i="1" s="1"/>
  <c r="C199" i="1"/>
  <c r="D199" i="1" s="1"/>
  <c r="C196" i="1"/>
  <c r="D196" i="1" s="1"/>
  <c r="C112" i="1"/>
  <c r="C124" i="1"/>
  <c r="D124" i="1" s="1"/>
  <c r="C117" i="1"/>
  <c r="D117" i="1" s="1"/>
  <c r="C122" i="1"/>
  <c r="D122" i="1" s="1"/>
  <c r="C121" i="1"/>
  <c r="D121" i="1" s="1"/>
  <c r="C120" i="1"/>
  <c r="D120" i="1" s="1"/>
  <c r="C119" i="1"/>
  <c r="D119" i="1" s="1"/>
  <c r="C118" i="1"/>
  <c r="D118" i="1" s="1"/>
  <c r="C116" i="1"/>
  <c r="D116" i="1" s="1"/>
  <c r="C256" i="1"/>
  <c r="C268" i="1"/>
  <c r="D268" i="1" s="1"/>
  <c r="C266" i="1"/>
  <c r="D266" i="1" s="1"/>
  <c r="C260" i="1"/>
  <c r="D260" i="1" s="1"/>
  <c r="C265" i="1"/>
  <c r="D265" i="1" s="1"/>
  <c r="C261" i="1"/>
  <c r="D261" i="1" s="1"/>
  <c r="C264" i="1"/>
  <c r="D264" i="1" s="1"/>
  <c r="C263" i="1"/>
  <c r="D263" i="1" s="1"/>
  <c r="C262" i="1"/>
  <c r="D262" i="1" s="1"/>
  <c r="H301" i="1"/>
  <c r="H283" i="1"/>
  <c r="A195" i="1"/>
  <c r="H91" i="1"/>
  <c r="H107" i="1"/>
  <c r="H123" i="1"/>
  <c r="H139" i="1"/>
  <c r="H155" i="1"/>
  <c r="H171" i="1"/>
  <c r="H299" i="1"/>
  <c r="H317" i="1"/>
  <c r="H205" i="1"/>
  <c r="H269" i="1"/>
  <c r="H315" i="1"/>
  <c r="H333" i="1"/>
  <c r="H267" i="1"/>
  <c r="H285" i="1"/>
  <c r="H189" i="1"/>
  <c r="H221" i="1"/>
  <c r="H237" i="1"/>
  <c r="H77" i="1"/>
  <c r="H93" i="1"/>
  <c r="H109" i="1"/>
  <c r="H125" i="1"/>
  <c r="H141" i="1"/>
  <c r="H157" i="1"/>
  <c r="H173" i="1"/>
  <c r="H75" i="1"/>
  <c r="H187" i="1"/>
  <c r="H203" i="1"/>
  <c r="H219" i="1"/>
  <c r="H235" i="1"/>
  <c r="H251" i="1"/>
  <c r="H253" i="1"/>
  <c r="P61" i="1"/>
  <c r="G61" i="1"/>
  <c r="F61" i="1"/>
  <c r="E61" i="1"/>
  <c r="B61" i="1"/>
  <c r="A51" i="1" s="1"/>
  <c r="P60" i="1"/>
  <c r="H60" i="1"/>
  <c r="P59" i="1"/>
  <c r="B59" i="1"/>
  <c r="P58" i="1"/>
  <c r="H58" i="1"/>
  <c r="P57" i="1"/>
  <c r="H57" i="1"/>
  <c r="P56" i="1"/>
  <c r="H56" i="1"/>
  <c r="P55" i="1"/>
  <c r="H55" i="1"/>
  <c r="P54" i="1"/>
  <c r="H54" i="1"/>
  <c r="P53" i="1"/>
  <c r="H53" i="1"/>
  <c r="P52" i="1"/>
  <c r="H52" i="1"/>
  <c r="C48" i="1" l="1"/>
  <c r="C60" i="1"/>
  <c r="D60" i="1" s="1"/>
  <c r="C54" i="1"/>
  <c r="D54" i="1" s="1"/>
  <c r="C58" i="1"/>
  <c r="D58" i="1" s="1"/>
  <c r="C57" i="1"/>
  <c r="D57" i="1" s="1"/>
  <c r="C56" i="1"/>
  <c r="D56" i="1" s="1"/>
  <c r="C55" i="1"/>
  <c r="D55" i="1" s="1"/>
  <c r="C53" i="1"/>
  <c r="D53" i="1" s="1"/>
  <c r="C52" i="1"/>
  <c r="D52" i="1" s="1"/>
  <c r="H59" i="1"/>
  <c r="H61" i="1"/>
  <c r="G45" i="1" l="1"/>
  <c r="G13" i="1" s="1"/>
  <c r="G43" i="1"/>
  <c r="G11" i="1" s="1"/>
  <c r="C16" i="1" l="1"/>
  <c r="C37" i="1"/>
  <c r="D37" i="1" s="1"/>
  <c r="C41" i="1"/>
  <c r="D41" i="1" s="1"/>
  <c r="C36" i="1"/>
  <c r="D36" i="1" s="1"/>
  <c r="C38" i="1"/>
  <c r="D38" i="1" s="1"/>
  <c r="C42" i="1"/>
  <c r="D42" i="1" s="1"/>
  <c r="C44" i="1"/>
  <c r="D44" i="1" s="1"/>
  <c r="C40" i="1"/>
  <c r="D40" i="1" s="1"/>
  <c r="C39" i="1"/>
  <c r="D39" i="1" s="1"/>
  <c r="C32" i="1"/>
  <c r="C28" i="1"/>
  <c r="C24" i="1"/>
  <c r="C26" i="1"/>
  <c r="C20" i="1"/>
  <c r="C21" i="1"/>
  <c r="C25" i="1"/>
  <c r="C22" i="1"/>
  <c r="C23" i="1"/>
  <c r="P37" i="1"/>
  <c r="P38" i="1"/>
  <c r="P39" i="1"/>
  <c r="P40" i="1"/>
  <c r="P41" i="1"/>
  <c r="P42" i="1"/>
  <c r="P43" i="1"/>
  <c r="P44" i="1"/>
  <c r="P45" i="1"/>
  <c r="P36" i="1"/>
  <c r="P21" i="1"/>
  <c r="P22" i="1"/>
  <c r="P23" i="1"/>
  <c r="P24" i="1"/>
  <c r="P25" i="1"/>
  <c r="P26" i="1"/>
  <c r="P27" i="1"/>
  <c r="P28" i="1"/>
  <c r="P29" i="1"/>
  <c r="P20" i="1"/>
  <c r="C5" i="1" l="1"/>
  <c r="C7" i="1"/>
  <c r="C4" i="1"/>
  <c r="Q327" i="1"/>
  <c r="Q278" i="1"/>
  <c r="Q310" i="1"/>
  <c r="Q279" i="1"/>
  <c r="C6" i="1"/>
  <c r="C10" i="1"/>
  <c r="Q280" i="1"/>
  <c r="Q261" i="1"/>
  <c r="Q293" i="1"/>
  <c r="Q325" i="1"/>
  <c r="Q295" i="1"/>
  <c r="Q276" i="1"/>
  <c r="C283" i="1"/>
  <c r="Q283" i="1" s="1"/>
  <c r="Q264" i="1"/>
  <c r="Q281" i="1"/>
  <c r="Q298" i="1"/>
  <c r="C317" i="1"/>
  <c r="Q317" i="1" s="1"/>
  <c r="P307" i="1" s="1"/>
  <c r="Q316" i="1"/>
  <c r="C9" i="1"/>
  <c r="C8" i="1"/>
  <c r="Q296" i="1"/>
  <c r="Q262" i="1"/>
  <c r="Q294" i="1"/>
  <c r="Q326" i="1"/>
  <c r="Q311" i="1"/>
  <c r="Q292" i="1"/>
  <c r="C299" i="1"/>
  <c r="Q299" i="1" s="1"/>
  <c r="Q265" i="1"/>
  <c r="Q282" i="1"/>
  <c r="C301" i="1"/>
  <c r="Q301" i="1" s="1"/>
  <c r="P291" i="1" s="1"/>
  <c r="Q300" i="1"/>
  <c r="Q329" i="1"/>
  <c r="C12" i="1"/>
  <c r="Q312" i="1"/>
  <c r="Q277" i="1"/>
  <c r="Q309" i="1"/>
  <c r="Q263" i="1"/>
  <c r="Q328" i="1"/>
  <c r="Q308" i="1"/>
  <c r="C315" i="1"/>
  <c r="Q315" i="1" s="1"/>
  <c r="Q266" i="1"/>
  <c r="Q284" i="1"/>
  <c r="C285" i="1"/>
  <c r="Q285" i="1" s="1"/>
  <c r="P275" i="1" s="1"/>
  <c r="Q313" i="1"/>
  <c r="Q330" i="1"/>
  <c r="Q260" i="1"/>
  <c r="C267" i="1"/>
  <c r="Q267" i="1" s="1"/>
  <c r="Q324" i="1"/>
  <c r="C331" i="1"/>
  <c r="Q331" i="1" s="1"/>
  <c r="Q268" i="1"/>
  <c r="C269" i="1"/>
  <c r="Q269" i="1" s="1"/>
  <c r="P259" i="1" s="1"/>
  <c r="Q297" i="1"/>
  <c r="Q314" i="1"/>
  <c r="Q332" i="1"/>
  <c r="C333" i="1"/>
  <c r="Q333" i="1" s="1"/>
  <c r="P323" i="1" s="1"/>
  <c r="Q90" i="1"/>
  <c r="Q88" i="1"/>
  <c r="Q229" i="1"/>
  <c r="Q168" i="1"/>
  <c r="Q118" i="1"/>
  <c r="Q248" i="1"/>
  <c r="Q169" i="1"/>
  <c r="Q233" i="1"/>
  <c r="Q92" i="1"/>
  <c r="Q138" i="1"/>
  <c r="Q232" i="1"/>
  <c r="Q103" i="1"/>
  <c r="Q135" i="1"/>
  <c r="Q167" i="1"/>
  <c r="Q198" i="1"/>
  <c r="Q230" i="1"/>
  <c r="Q122" i="1"/>
  <c r="Q153" i="1"/>
  <c r="Q184" i="1"/>
  <c r="Q250" i="1"/>
  <c r="Q101" i="1"/>
  <c r="Q133" i="1"/>
  <c r="Q165" i="1"/>
  <c r="C221" i="1"/>
  <c r="Q221" i="1" s="1"/>
  <c r="P211" i="1" s="1"/>
  <c r="Q212" i="1"/>
  <c r="C219" i="1"/>
  <c r="Q219" i="1" s="1"/>
  <c r="Q89" i="1"/>
  <c r="C141" i="1"/>
  <c r="Q141" i="1" s="1"/>
  <c r="P131" i="1" s="1"/>
  <c r="Q132" i="1"/>
  <c r="C139" i="1"/>
  <c r="Q139" i="1" s="1"/>
  <c r="Q170" i="1"/>
  <c r="Q188" i="1"/>
  <c r="Q217" i="1"/>
  <c r="Q234" i="1"/>
  <c r="Q215" i="1"/>
  <c r="Q152" i="1"/>
  <c r="Q140" i="1"/>
  <c r="Q86" i="1"/>
  <c r="Q196" i="1"/>
  <c r="C205" i="1"/>
  <c r="Q205" i="1" s="1"/>
  <c r="P195" i="1" s="1"/>
  <c r="C203" i="1"/>
  <c r="Q203" i="1" s="1"/>
  <c r="C125" i="1"/>
  <c r="Q125" i="1" s="1"/>
  <c r="P115" i="1" s="1"/>
  <c r="Q116" i="1"/>
  <c r="C123" i="1"/>
  <c r="Q123" i="1" s="1"/>
  <c r="Q186" i="1"/>
  <c r="Q105" i="1"/>
  <c r="Q183" i="1"/>
  <c r="Q246" i="1"/>
  <c r="Q104" i="1"/>
  <c r="Q136" i="1"/>
  <c r="Q181" i="1"/>
  <c r="Q213" i="1"/>
  <c r="Q245" i="1"/>
  <c r="Q124" i="1"/>
  <c r="Q154" i="1"/>
  <c r="Q199" i="1"/>
  <c r="Q252" i="1"/>
  <c r="C109" i="1"/>
  <c r="Q109" i="1" s="1"/>
  <c r="P99" i="1" s="1"/>
  <c r="Q102" i="1"/>
  <c r="Q134" i="1"/>
  <c r="Q166" i="1"/>
  <c r="C237" i="1"/>
  <c r="Q237" i="1" s="1"/>
  <c r="P227" i="1" s="1"/>
  <c r="Q228" i="1"/>
  <c r="C235" i="1"/>
  <c r="Q235" i="1" s="1"/>
  <c r="Q84" i="1"/>
  <c r="C93" i="1"/>
  <c r="Q93" i="1" s="1"/>
  <c r="P83" i="1" s="1"/>
  <c r="C91" i="1"/>
  <c r="Q91" i="1" s="1"/>
  <c r="Q148" i="1"/>
  <c r="C155" i="1"/>
  <c r="Q155" i="1" s="1"/>
  <c r="C157" i="1"/>
  <c r="Q157" i="1" s="1"/>
  <c r="P147" i="1" s="1"/>
  <c r="Q172" i="1"/>
  <c r="Q201" i="1"/>
  <c r="Q218" i="1"/>
  <c r="Q236" i="1"/>
  <c r="Q108" i="1"/>
  <c r="Q120" i="1"/>
  <c r="Q197" i="1"/>
  <c r="Q121" i="1"/>
  <c r="Q231" i="1"/>
  <c r="Q150" i="1"/>
  <c r="Q204" i="1"/>
  <c r="Q106" i="1"/>
  <c r="Q200" i="1"/>
  <c r="Q87" i="1"/>
  <c r="Q119" i="1"/>
  <c r="Q151" i="1"/>
  <c r="Q182" i="1"/>
  <c r="Q214" i="1"/>
  <c r="Q249" i="1"/>
  <c r="Q137" i="1"/>
  <c r="Q156" i="1"/>
  <c r="Q216" i="1"/>
  <c r="Q85" i="1"/>
  <c r="Q117" i="1"/>
  <c r="Q149" i="1"/>
  <c r="Q180" i="1"/>
  <c r="C187" i="1"/>
  <c r="Q187" i="1" s="1"/>
  <c r="C189" i="1"/>
  <c r="Q189" i="1" s="1"/>
  <c r="P179" i="1" s="1"/>
  <c r="C253" i="1"/>
  <c r="Q253" i="1" s="1"/>
  <c r="P243" i="1" s="1"/>
  <c r="Q244" i="1"/>
  <c r="C251" i="1"/>
  <c r="Q251" i="1" s="1"/>
  <c r="Q100" i="1"/>
  <c r="C107" i="1"/>
  <c r="Q107" i="1" s="1"/>
  <c r="C171" i="1"/>
  <c r="Q171" i="1" s="1"/>
  <c r="C173" i="1"/>
  <c r="Q173" i="1" s="1"/>
  <c r="P163" i="1" s="1"/>
  <c r="Q164" i="1"/>
  <c r="Q185" i="1"/>
  <c r="Q202" i="1"/>
  <c r="Q220" i="1"/>
  <c r="Q247" i="1"/>
  <c r="Q71" i="1"/>
  <c r="Q72" i="1"/>
  <c r="Q73" i="1"/>
  <c r="Q69" i="1"/>
  <c r="Q74" i="1"/>
  <c r="Q70" i="1"/>
  <c r="Q76" i="1"/>
  <c r="C77" i="1"/>
  <c r="Q77" i="1" s="1"/>
  <c r="P67" i="1" s="1"/>
  <c r="Q68" i="1"/>
  <c r="C75" i="1"/>
  <c r="Q75" i="1" s="1"/>
  <c r="Q52" i="1"/>
  <c r="C59" i="1"/>
  <c r="Q59" i="1" s="1"/>
  <c r="Q54" i="1"/>
  <c r="Q56" i="1"/>
  <c r="Q57" i="1"/>
  <c r="Q53" i="1"/>
  <c r="Q55" i="1"/>
  <c r="Q58" i="1"/>
  <c r="Q60" i="1"/>
  <c r="C61" i="1"/>
  <c r="Q61" i="1" s="1"/>
  <c r="P51" i="1" s="1"/>
  <c r="D26" i="1"/>
  <c r="D10" i="1" s="1"/>
  <c r="D20" i="1"/>
  <c r="D21" i="1"/>
  <c r="D22" i="1"/>
  <c r="D23" i="1"/>
  <c r="D24" i="1"/>
  <c r="D25" i="1"/>
  <c r="D28" i="1"/>
  <c r="C27" i="1"/>
  <c r="C43" i="1"/>
  <c r="D45" i="1"/>
  <c r="C45" i="1"/>
  <c r="F29" i="1"/>
  <c r="E29" i="1"/>
  <c r="B29" i="1"/>
  <c r="E27" i="1"/>
  <c r="E11" i="1" s="1"/>
  <c r="F27" i="1"/>
  <c r="B27" i="1"/>
  <c r="E45" i="1"/>
  <c r="F45" i="1"/>
  <c r="B45" i="1"/>
  <c r="E43" i="1"/>
  <c r="F43" i="1"/>
  <c r="B43" i="1"/>
  <c r="Q42" i="1"/>
  <c r="H21" i="1"/>
  <c r="H22" i="1"/>
  <c r="H23" i="1"/>
  <c r="H24" i="1"/>
  <c r="H25" i="1"/>
  <c r="H26" i="1"/>
  <c r="H28" i="1"/>
  <c r="H36" i="1"/>
  <c r="H37" i="1"/>
  <c r="H38" i="1"/>
  <c r="H39" i="1"/>
  <c r="H40" i="1"/>
  <c r="H41" i="1"/>
  <c r="H42" i="1"/>
  <c r="H44" i="1"/>
  <c r="E13" i="1" l="1"/>
  <c r="F11" i="1"/>
  <c r="F13" i="1"/>
  <c r="B13" i="1"/>
  <c r="B11" i="1"/>
  <c r="D4" i="1"/>
  <c r="D107" i="1"/>
  <c r="D93" i="1"/>
  <c r="D331" i="1"/>
  <c r="D8" i="1"/>
  <c r="C11" i="1"/>
  <c r="D7" i="1"/>
  <c r="D269" i="1"/>
  <c r="D317" i="1"/>
  <c r="D12" i="1"/>
  <c r="D6" i="1"/>
  <c r="D333" i="1"/>
  <c r="D299" i="1"/>
  <c r="D283" i="1"/>
  <c r="D9" i="1"/>
  <c r="D5" i="1"/>
  <c r="D267" i="1"/>
  <c r="D315" i="1"/>
  <c r="D301" i="1"/>
  <c r="D285" i="1"/>
  <c r="D251" i="1"/>
  <c r="D253" i="1"/>
  <c r="D221" i="1"/>
  <c r="D171" i="1"/>
  <c r="D125" i="1"/>
  <c r="D189" i="1"/>
  <c r="D219" i="1"/>
  <c r="D187" i="1"/>
  <c r="D173" i="1"/>
  <c r="D157" i="1"/>
  <c r="D155" i="1"/>
  <c r="D91" i="1"/>
  <c r="D235" i="1"/>
  <c r="D237" i="1"/>
  <c r="D205" i="1"/>
  <c r="D109" i="1"/>
  <c r="D123" i="1"/>
  <c r="D203" i="1"/>
  <c r="D141" i="1"/>
  <c r="D139" i="1"/>
  <c r="D75" i="1"/>
  <c r="D77" i="1"/>
  <c r="D59" i="1"/>
  <c r="D61" i="1"/>
  <c r="H27" i="1"/>
  <c r="H43" i="1"/>
  <c r="H45" i="1"/>
  <c r="H29" i="1"/>
  <c r="Q38" i="1"/>
  <c r="Q44" i="1"/>
  <c r="Q40" i="1"/>
  <c r="Q39" i="1"/>
  <c r="Q36" i="1"/>
  <c r="Q41" i="1"/>
  <c r="Q37" i="1"/>
  <c r="D43" i="1"/>
  <c r="Q45" i="1"/>
  <c r="P35" i="1" s="1"/>
  <c r="Q43" i="1"/>
  <c r="A35" i="1" l="1"/>
  <c r="A19" i="1"/>
  <c r="Q22" i="1" l="1"/>
  <c r="Q25" i="1"/>
  <c r="Q26" i="1"/>
  <c r="Q23" i="1"/>
  <c r="Q20" i="1"/>
  <c r="Q28" i="1"/>
  <c r="Q24" i="1"/>
  <c r="Q21" i="1"/>
  <c r="C29" i="1"/>
  <c r="C13" i="1" s="1"/>
  <c r="Q27" i="1"/>
  <c r="Q29" i="1" l="1"/>
  <c r="P19" i="1" s="1"/>
  <c r="D29" i="1"/>
  <c r="D13" i="1" s="1"/>
  <c r="D27" i="1"/>
  <c r="D11" i="1" s="1"/>
</calcChain>
</file>

<file path=xl/sharedStrings.xml><?xml version="1.0" encoding="utf-8"?>
<sst xmlns="http://schemas.openxmlformats.org/spreadsheetml/2006/main" count="2116" uniqueCount="380">
  <si>
    <t>Demonstration</t>
  </si>
  <si>
    <t>OH</t>
  </si>
  <si>
    <t>Specifikation af delbudget:</t>
  </si>
  <si>
    <t>Individuel</t>
  </si>
  <si>
    <t>Total</t>
  </si>
  <si>
    <t>5.3</t>
  </si>
  <si>
    <t>5.2</t>
  </si>
  <si>
    <t>5.1</t>
  </si>
  <si>
    <t>4.3</t>
  </si>
  <si>
    <t>4.2</t>
  </si>
  <si>
    <t>4.1</t>
  </si>
  <si>
    <t>3.3</t>
  </si>
  <si>
    <t>3.2</t>
  </si>
  <si>
    <t>3.1</t>
  </si>
  <si>
    <t>M 2.2:</t>
  </si>
  <si>
    <t>M2.1:</t>
  </si>
  <si>
    <t>2.3</t>
  </si>
  <si>
    <t>2.2</t>
  </si>
  <si>
    <t>2.1</t>
  </si>
  <si>
    <t>M 1.2:</t>
  </si>
  <si>
    <t>M1.1:</t>
  </si>
  <si>
    <t>1.3</t>
  </si>
  <si>
    <t>1.2</t>
  </si>
  <si>
    <t xml:space="preserve">1.1 </t>
  </si>
  <si>
    <t>Jul</t>
  </si>
  <si>
    <t>Apr</t>
  </si>
  <si>
    <t>Jan</t>
  </si>
  <si>
    <t xml:space="preserve">Jul </t>
  </si>
  <si>
    <t>20XX</t>
  </si>
  <si>
    <t>DF4</t>
  </si>
  <si>
    <t>DF3</t>
  </si>
  <si>
    <t>DF2</t>
  </si>
  <si>
    <t xml:space="preserve"> </t>
  </si>
  <si>
    <t>DF1</t>
  </si>
  <si>
    <t>DEMONSTRATION</t>
  </si>
  <si>
    <t>UF5</t>
  </si>
  <si>
    <t>UF4</t>
  </si>
  <si>
    <t>UF3</t>
  </si>
  <si>
    <t>UF2</t>
  </si>
  <si>
    <t>UF1</t>
  </si>
  <si>
    <t>US2</t>
  </si>
  <si>
    <t>US1</t>
  </si>
  <si>
    <t>UK4</t>
  </si>
  <si>
    <t>UK3</t>
  </si>
  <si>
    <t>UK2</t>
  </si>
  <si>
    <t>UK1</t>
  </si>
  <si>
    <t>UP5</t>
  </si>
  <si>
    <t>UP4</t>
  </si>
  <si>
    <t>UP3</t>
  </si>
  <si>
    <t>UP2</t>
  </si>
  <si>
    <t>UP1</t>
  </si>
  <si>
    <t>FF5</t>
  </si>
  <si>
    <t>FF4</t>
  </si>
  <si>
    <t>FF3</t>
  </si>
  <si>
    <t>FF2</t>
  </si>
  <si>
    <t>FF1</t>
  </si>
  <si>
    <t>FS2</t>
  </si>
  <si>
    <t>FS1</t>
  </si>
  <si>
    <t>FK3</t>
  </si>
  <si>
    <t>FK2</t>
  </si>
  <si>
    <t>N8</t>
  </si>
  <si>
    <t>Andet (beskrives særskilt)</t>
  </si>
  <si>
    <t>FK1</t>
  </si>
  <si>
    <t>N7</t>
  </si>
  <si>
    <t>Hjemmesider tilknyttet til netværket/partnerskabet</t>
  </si>
  <si>
    <t>N6</t>
  </si>
  <si>
    <t>Nyhedsbreve</t>
  </si>
  <si>
    <t>FV5</t>
  </si>
  <si>
    <t>N5</t>
  </si>
  <si>
    <t>Artikler i fagtidsskrifter eller fagspecifikke aviser</t>
  </si>
  <si>
    <t>FV4</t>
  </si>
  <si>
    <t>N4</t>
  </si>
  <si>
    <t>Kronikker, avisinterview, debatartikler</t>
  </si>
  <si>
    <t>FV3</t>
  </si>
  <si>
    <t>N3</t>
  </si>
  <si>
    <t>Mindre udredninger/ notater udarbejdet</t>
  </si>
  <si>
    <t>FV2</t>
  </si>
  <si>
    <t>N2</t>
  </si>
  <si>
    <t>Analyser, udredninger, strategier udarbejdet</t>
  </si>
  <si>
    <t>FV1</t>
  </si>
  <si>
    <t>N1</t>
  </si>
  <si>
    <t>Potentielle udviklingsarbejder konkretiserede</t>
  </si>
  <si>
    <t>NETVÆRK</t>
  </si>
  <si>
    <t>Leveringstyper</t>
  </si>
  <si>
    <t>x</t>
  </si>
  <si>
    <t xml:space="preserve">M 5.1: Workshop </t>
  </si>
  <si>
    <t>U</t>
  </si>
  <si>
    <t>UP3, UP4</t>
  </si>
  <si>
    <t>F</t>
  </si>
  <si>
    <t>U, D</t>
  </si>
  <si>
    <t>If a yellow bar appears at the top, which asks you to accept macros or ActiveX-objects, you are advised to accept. Otherwise the application form will not work.</t>
  </si>
  <si>
    <t>What type of project are you applying for?</t>
  </si>
  <si>
    <t>Collaboration projects</t>
  </si>
  <si>
    <t xml:space="preserve">Collaboration projects in general have higher rates than individual projects. To achieve an increased rate for collaboration projects, the project must be one of the following: 
I samarbejdsprojekter er det et krav, at projektets resultater formidles bredt gennem konferencer, publikationer, open access-samlinger, gratis software eller open source-software. (Dette gælder dog ikke fortrolige oplysninger.)
</t>
  </si>
  <si>
    <t>• A collaboration between companies of which at least one is a SME, and where no individual company holds more than 70 percent of the total GUDP subsidy, or;</t>
  </si>
  <si>
    <t>• A collaboration between companies (regardless of size) and a research and knowledge dissemination institution, where the latter contributes with a co-financing of at least 10 percent of the GUDP subsidy.</t>
  </si>
  <si>
    <t>In collaboration projects, it is a requirement, that the project results are widely disseminated through conferences, publications, open access archives, free software or open source-software. (However, this does not apply to information that is confidential.)</t>
  </si>
  <si>
    <t>Individual projects</t>
  </si>
  <si>
    <t xml:space="preserve">An individual project is either: </t>
  </si>
  <si>
    <t>• A project with a single participant – main applicant – which is a company (regardless of size), or;</t>
  </si>
  <si>
    <t>• A project with several participants, but where one of the participants holds more than 70 percent of the total GUDP subsidy.</t>
  </si>
  <si>
    <t>Please notice the following:</t>
  </si>
  <si>
    <r>
      <t xml:space="preserve">For both collaboration and individual projects, it applies, that a sub-budget has to be made for each activity type, for each participant. There are three different acitivity types: </t>
    </r>
    <r>
      <rPr>
        <b/>
        <sz val="11"/>
        <color theme="1"/>
        <rFont val="Calibri"/>
        <family val="2"/>
        <scheme val="minor"/>
      </rPr>
      <t>1)</t>
    </r>
    <r>
      <rPr>
        <sz val="11"/>
        <color theme="1"/>
        <rFont val="Calibri"/>
        <family val="2"/>
        <scheme val="minor"/>
      </rPr>
      <t xml:space="preserve"> Applied research, </t>
    </r>
    <r>
      <rPr>
        <b/>
        <sz val="11"/>
        <color theme="1"/>
        <rFont val="Calibri"/>
        <family val="2"/>
        <scheme val="minor"/>
      </rPr>
      <t>2)</t>
    </r>
    <r>
      <rPr>
        <sz val="11"/>
        <color theme="1"/>
        <rFont val="Calibri"/>
        <family val="2"/>
        <scheme val="minor"/>
      </rPr>
      <t xml:space="preserve"> Development, </t>
    </r>
    <r>
      <rPr>
        <b/>
        <sz val="11"/>
        <color theme="1"/>
        <rFont val="Calibri"/>
        <family val="2"/>
        <scheme val="minor"/>
      </rPr>
      <t>3)</t>
    </r>
    <r>
      <rPr>
        <sz val="11"/>
        <color theme="1"/>
        <rFont val="Calibri"/>
        <family val="2"/>
        <scheme val="minor"/>
      </rPr>
      <t xml:space="preserve"> Demonstration </t>
    </r>
  </si>
  <si>
    <t xml:space="preserve">Example: An individual project, with one participant, that includes the activity types 'Development' and 'Demonstration', has to make two sub-budgets – one for each activity type.  </t>
  </si>
  <si>
    <t>For individual projects, it can sometimes be necessary with external assistance, e.g., with help from experts. These are not co-applicants of the project, but are hired to carry out project-specific work, that the project participants themselves cannot carry out, due to lack of specific competences</t>
  </si>
  <si>
    <t>Gantt chart</t>
  </si>
  <si>
    <t>Oct</t>
  </si>
  <si>
    <t>Involved project participants</t>
  </si>
  <si>
    <t>WP 2</t>
  </si>
  <si>
    <t>WP 3</t>
  </si>
  <si>
    <t>WP 4</t>
  </si>
  <si>
    <t>WP 5</t>
  </si>
  <si>
    <t>Milestones:</t>
  </si>
  <si>
    <t>Etc.</t>
  </si>
  <si>
    <t>WP 1: Name of WP1</t>
  </si>
  <si>
    <t>and deliverable type, see list on sheet "List of deliverable types"</t>
  </si>
  <si>
    <t>Acticity type (F/U/D)</t>
  </si>
  <si>
    <t>Number of hours</t>
  </si>
  <si>
    <t>Total no. of hours:</t>
  </si>
  <si>
    <t>WP budget</t>
  </si>
  <si>
    <t>Total budget:</t>
  </si>
  <si>
    <t xml:space="preserve">Checklist for mandatory information in Gantt chart  </t>
  </si>
  <si>
    <t>WP 1: Planning of research project</t>
  </si>
  <si>
    <t>1.1: Selection of xxxx</t>
  </si>
  <si>
    <t>1.2: Meetings with relevant professionals</t>
  </si>
  <si>
    <t>1.3: Total assessment of xxxx</t>
  </si>
  <si>
    <t>M 1.1: Research set-up</t>
  </si>
  <si>
    <t>M 1.2: Meetings with professionals conducted</t>
  </si>
  <si>
    <t>M 1.3: Internal research-protocol prepared</t>
  </si>
  <si>
    <t>WP 2: First study</t>
  </si>
  <si>
    <t>2.2: Take samples</t>
  </si>
  <si>
    <t>2.3: Analysis and assessment of xxxx</t>
  </si>
  <si>
    <t>2.4: Processing of results</t>
  </si>
  <si>
    <t>M 2.2: Research report</t>
  </si>
  <si>
    <t>M 2.3: Manuscript</t>
  </si>
  <si>
    <t>WP 3: Test of xxxx</t>
  </si>
  <si>
    <t>3.2: Conducting experiments</t>
  </si>
  <si>
    <t>3.3: Analysis and assessment of xxxx</t>
  </si>
  <si>
    <t>3.4: Publication</t>
  </si>
  <si>
    <t>M 3.2: Research report</t>
  </si>
  <si>
    <t>M 3.3: Preparation of publication</t>
  </si>
  <si>
    <t>WP 4: Development of xxxx</t>
  </si>
  <si>
    <t>4.1 Ongoing evaluation of xxxx</t>
  </si>
  <si>
    <t>4.2 Formulation of xxxx</t>
  </si>
  <si>
    <t>M 4.1: Concept of prototype</t>
  </si>
  <si>
    <t>WP 5: Development of xxxx</t>
  </si>
  <si>
    <t>5.1: Preparation of final experiments</t>
  </si>
  <si>
    <t>5.2. Conduct experiments</t>
  </si>
  <si>
    <t>5.3: Conduct test of xxxx</t>
  </si>
  <si>
    <t>5.4: Statistical calculations</t>
  </si>
  <si>
    <t>5.5: Conduct meetings</t>
  </si>
  <si>
    <t>M 5.2: Try-outs of experiments</t>
  </si>
  <si>
    <t>M 5.3: Statistical calculations</t>
  </si>
  <si>
    <t>M 5.4: Publication of xxxx</t>
  </si>
  <si>
    <t>M 5.5: Manuscript</t>
  </si>
  <si>
    <t>M 5.6: Meetings conducted</t>
  </si>
  <si>
    <r>
      <t xml:space="preserve">2.1: Locate suitable </t>
    </r>
    <r>
      <rPr>
        <sz val="11"/>
        <rFont val="Calibri"/>
        <family val="2"/>
        <scheme val="minor"/>
      </rPr>
      <t>herds</t>
    </r>
  </si>
  <si>
    <t>M 2.1:  Signed agreements with herds</t>
  </si>
  <si>
    <r>
      <t xml:space="preserve">3.1: Visit </t>
    </r>
    <r>
      <rPr>
        <sz val="11"/>
        <rFont val="Calibri"/>
        <family val="2"/>
        <scheme val="minor"/>
      </rPr>
      <t>herds</t>
    </r>
  </si>
  <si>
    <r>
      <t xml:space="preserve">M 3.1: Experiments on-site with </t>
    </r>
    <r>
      <rPr>
        <sz val="11"/>
        <rFont val="Calibri"/>
        <family val="2"/>
        <scheme val="minor"/>
      </rPr>
      <t>herds</t>
    </r>
  </si>
  <si>
    <t>Name of responsible (Resp.)</t>
  </si>
  <si>
    <t>Participant 1</t>
  </si>
  <si>
    <t>Participant 2</t>
  </si>
  <si>
    <t>Participant 3</t>
  </si>
  <si>
    <t>Participant 4</t>
  </si>
  <si>
    <t>Activity type (F/U/D)</t>
  </si>
  <si>
    <t>and delivery type, see Sheet "List of deliverable types"</t>
  </si>
  <si>
    <t>UP3 and UP4</t>
  </si>
  <si>
    <t>No. of hours company 1: 100</t>
  </si>
  <si>
    <t>Total no. of hours: 325</t>
  </si>
  <si>
    <t>No. of hours company 1: 160</t>
  </si>
  <si>
    <t>No. of hours company 2: 310</t>
  </si>
  <si>
    <t>Total no. of hours: 470</t>
  </si>
  <si>
    <t>No. of hours company 1: 1269</t>
  </si>
  <si>
    <t>No. of hours company 2: 800</t>
  </si>
  <si>
    <t>No. of hours company 3: 200</t>
  </si>
  <si>
    <t>No. of hours company 4: 854</t>
  </si>
  <si>
    <t>Total number of hours: 3.123</t>
  </si>
  <si>
    <t>No. of hours company 1: 617</t>
  </si>
  <si>
    <t>No. of hours company 2: 300</t>
  </si>
  <si>
    <t>Total no. of hours: 917</t>
  </si>
  <si>
    <t>No. of hours company 1: 767</t>
  </si>
  <si>
    <t>No. of hours company 2: 1736</t>
  </si>
  <si>
    <t>No. of hours company 3: 320</t>
  </si>
  <si>
    <t>Total no. of hours: 2823</t>
  </si>
  <si>
    <t>Total accumulated no. of hours: 7.658</t>
  </si>
  <si>
    <t>(incl. OH)</t>
  </si>
  <si>
    <t>No. of hours company 2: 225</t>
  </si>
  <si>
    <t>APPLIED RESEARCH</t>
  </si>
  <si>
    <t>DEVELOPMENT</t>
  </si>
  <si>
    <t>Scientific production</t>
  </si>
  <si>
    <t>New products, processes etc.</t>
  </si>
  <si>
    <t>International journal (peer reviewed)</t>
  </si>
  <si>
    <t>New or significantly improved product</t>
  </si>
  <si>
    <t>Danish journal (peer reviewed)</t>
  </si>
  <si>
    <t>New or significantly improved production process</t>
  </si>
  <si>
    <t>Proceedings (whole, not single papers) and working papers</t>
  </si>
  <si>
    <t>New concepts etc.</t>
  </si>
  <si>
    <t>Research report</t>
  </si>
  <si>
    <t>Prototypes</t>
  </si>
  <si>
    <t>Conference presentation incl. paper/abstract/poster (scientific conference)</t>
  </si>
  <si>
    <t>Pilot plant</t>
  </si>
  <si>
    <t>Commercialization and application</t>
  </si>
  <si>
    <t>Patents</t>
  </si>
  <si>
    <t>-           Novelty study</t>
  </si>
  <si>
    <t>-           Submission of application</t>
  </si>
  <si>
    <t>-           Patent approval</t>
  </si>
  <si>
    <t>-           Agreement on commercial application</t>
  </si>
  <si>
    <t>Strategic method development and authority procedure</t>
  </si>
  <si>
    <t>Trademark protection</t>
  </si>
  <si>
    <t>Other type of commercialization</t>
  </si>
  <si>
    <t>Certification/test (not required by law)</t>
  </si>
  <si>
    <t>Other kinds of commercialization, including changes in technical standards, changes in advisory standards etc.</t>
  </si>
  <si>
    <t>Software programs</t>
  </si>
  <si>
    <t>Internal application</t>
  </si>
  <si>
    <t>External application</t>
  </si>
  <si>
    <t>Communication and dissemination</t>
  </si>
  <si>
    <t>Major reports and analyses, more than 50 pages</t>
  </si>
  <si>
    <t>Dissemination via practical showcasing</t>
  </si>
  <si>
    <t>Minor reports/briefs incl. teaching material (research level)</t>
  </si>
  <si>
    <t>Minor reports/briefs incl. Teaching material (advisory level)</t>
  </si>
  <si>
    <t>Technical manuals, fact sheets etc. incl. teaching material  (end-user level)</t>
  </si>
  <si>
    <t>Articles in subject specific journals and newspapers</t>
  </si>
  <si>
    <t>Technical manuals, fact sheets etc.</t>
  </si>
  <si>
    <t>Articles in subject-specific journals and newspapers</t>
  </si>
  <si>
    <t>Thematic issues in relation to the project</t>
  </si>
  <si>
    <t>Thematic meetings / Workshops / Meetings / Open house arrangements / Presentations / Video / Podcast  /Training (end-user level)</t>
  </si>
  <si>
    <t>Thematic meetings / Workshops / Meetings / Open house arrangements  / Presentations / Video / Podcast / Presentation at non-scientific conferences / Training (research level)</t>
  </si>
  <si>
    <t>Thematic meetings / Workshops / Meetings / Open house arrangements / Presentations at such events  /  Video / Podcast / Training (advisory level)</t>
  </si>
  <si>
    <t>Acronym:</t>
  </si>
  <si>
    <t>Org RDD 9</t>
  </si>
  <si>
    <t>Delete red-highlighted text.</t>
  </si>
  <si>
    <t>Work package</t>
  </si>
  <si>
    <t>Task</t>
  </si>
  <si>
    <t xml:space="preserve">Milestone no.
</t>
  </si>
  <si>
    <r>
      <t>Title</t>
    </r>
    <r>
      <rPr>
        <b/>
        <sz val="9"/>
        <color theme="1"/>
        <rFont val="Arial"/>
        <family val="2"/>
      </rPr>
      <t xml:space="preserve"> </t>
    </r>
    <r>
      <rPr>
        <sz val="9"/>
        <color theme="1"/>
        <rFont val="Arial"/>
        <family val="2"/>
      </rPr>
      <t>(from application and if changed)</t>
    </r>
  </si>
  <si>
    <r>
      <t xml:space="preserve">Responsible project participant
</t>
    </r>
    <r>
      <rPr>
        <sz val="9"/>
        <color theme="1"/>
        <rFont val="Calibri"/>
        <family val="2"/>
        <scheme val="minor"/>
      </rPr>
      <t>(from application and if changed)</t>
    </r>
  </si>
  <si>
    <t>Date milestone is expected to be reached according to application</t>
  </si>
  <si>
    <t>1.1</t>
  </si>
  <si>
    <t>M.1.1.2</t>
  </si>
  <si>
    <t>Eg. "Experiments brought", "Experiment results collected", "Manufacturers interviewed"; "Experimental protocol prepared", "Internal workshop held" etc.</t>
  </si>
  <si>
    <t>M1.1.2</t>
  </si>
  <si>
    <t>M1.2.1</t>
  </si>
  <si>
    <t>M2.1.1</t>
  </si>
  <si>
    <t>Deliverable no.</t>
  </si>
  <si>
    <r>
      <t xml:space="preserve">Type of
deliverable </t>
    </r>
    <r>
      <rPr>
        <b/>
        <vertAlign val="superscript"/>
        <sz val="10"/>
        <color theme="1"/>
        <rFont val="Arial"/>
        <family val="2"/>
      </rPr>
      <t>2
(from the application's  Gantt-chart)</t>
    </r>
  </si>
  <si>
    <t>Title of deliverable</t>
  </si>
  <si>
    <r>
      <t xml:space="preserve">Type </t>
    </r>
    <r>
      <rPr>
        <sz val="10"/>
        <color theme="1"/>
        <rFont val="Arial"/>
        <family val="2"/>
      </rPr>
      <t>(e.g. video, scientific article, press release, field day)</t>
    </r>
  </si>
  <si>
    <r>
      <t>Target group</t>
    </r>
    <r>
      <rPr>
        <sz val="10"/>
        <color theme="1"/>
        <rFont val="Arial"/>
        <family val="2"/>
      </rPr>
      <t xml:space="preserve"> - who is the communication material aimed at?</t>
    </r>
  </si>
  <si>
    <t>Through which communication channel will you reach the target group?</t>
  </si>
  <si>
    <t>When? (Expected delivery date)</t>
  </si>
  <si>
    <t>Responsible project participant</t>
  </si>
  <si>
    <t>D1.1.1</t>
  </si>
  <si>
    <t>E.g. "Impact of rooting areas on hygiene in pig pens"</t>
  </si>
  <si>
    <t>"Peer reviewed scientific article"</t>
  </si>
  <si>
    <t>Research community</t>
  </si>
  <si>
    <t>Scientific journal of cows and pigs</t>
  </si>
  <si>
    <t>D1.1.2</t>
  </si>
  <si>
    <t>E.g. "Influence of feed additives on the gastrointestinal flora"</t>
  </si>
  <si>
    <t>Presentation at scientific conference</t>
  </si>
  <si>
    <t>Cow and pig scientific conference</t>
  </si>
  <si>
    <t>D.2.1.1</t>
  </si>
  <si>
    <t>E.g. "The Economy of extracting Grass Protein"</t>
  </si>
  <si>
    <t>Popular science article</t>
  </si>
  <si>
    <t>Primary producers &amp; advisors</t>
  </si>
  <si>
    <t>Økologisk Landbrug [Organic Agriculture] (newspaper)</t>
  </si>
  <si>
    <t>D2.1.2</t>
  </si>
  <si>
    <t>E.g. "Recommendations for improved cow-calf systems"</t>
  </si>
  <si>
    <t>Presentation</t>
  </si>
  <si>
    <t>Økologi-Kongressen [The Orgainc Congress]</t>
  </si>
  <si>
    <t>D2.2.1</t>
  </si>
  <si>
    <t>E.g. "Green manure extracted from grass, a new product"</t>
  </si>
  <si>
    <t>Internal report</t>
  </si>
  <si>
    <t>Project participants</t>
  </si>
  <si>
    <t>Project meeting</t>
  </si>
  <si>
    <t>D3.1.1</t>
  </si>
  <si>
    <t>E.g. "Recommendations for the prevention of diarrhea in piglets"</t>
  </si>
  <si>
    <t>Report on the prevention of diarrhea in piglets</t>
  </si>
  <si>
    <t>DCA report</t>
  </si>
  <si>
    <t>D3.1.2</t>
  </si>
  <si>
    <t>E.g. "Guidance on the use of mechanical weed treatment in fruit orchards"</t>
  </si>
  <si>
    <t>Book</t>
  </si>
  <si>
    <t>Website, social media, direct mail</t>
  </si>
  <si>
    <t>Public research and knowledge dissemination organization</t>
  </si>
  <si>
    <t>Private research and knowledge dissemination organization</t>
  </si>
  <si>
    <t>Small company</t>
  </si>
  <si>
    <t>Medium-sized company</t>
  </si>
  <si>
    <t>Large company</t>
  </si>
  <si>
    <t>Research</t>
  </si>
  <si>
    <t>Development</t>
  </si>
  <si>
    <t>Project title:</t>
  </si>
  <si>
    <t>Total project budget is filled in automatically</t>
  </si>
  <si>
    <t>Costs</t>
  </si>
  <si>
    <t>Of which:                                          GUDP</t>
  </si>
  <si>
    <t>Of which:                               Independent financing</t>
  </si>
  <si>
    <t>Of which:                                                                Other public funding - manual</t>
  </si>
  <si>
    <t>No. of hours</t>
  </si>
  <si>
    <t>Salary</t>
  </si>
  <si>
    <t>External assistance</t>
  </si>
  <si>
    <t>Other costs</t>
  </si>
  <si>
    <t>Apparatus/equipment</t>
  </si>
  <si>
    <t>Scrap value</t>
  </si>
  <si>
    <t>Income, if any</t>
  </si>
  <si>
    <t>Audit costs</t>
  </si>
  <si>
    <t>Total excl. OH</t>
  </si>
  <si>
    <t>Company name:</t>
  </si>
  <si>
    <t>Activity type:</t>
  </si>
  <si>
    <t>OH remaining amount</t>
  </si>
  <si>
    <t>Company size:</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</si>
  <si>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</si>
  <si>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</si>
  <si>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</si>
  <si>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</si>
  <si>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</si>
  <si>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</si>
  <si>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</si>
  <si>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</si>
  <si>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</si>
  <si>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</si>
  <si>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</si>
  <si>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</si>
  <si>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</si>
  <si>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</si>
  <si>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</si>
  <si>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</si>
  <si>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Journal no.: 34009-22-XXXX</t>
  </si>
  <si>
    <t>Use this button to ensure, that you have filled in the data correctly. Red circles mark an error. Remember to look in the budget template to the left and in the grant percentage to the right.</t>
  </si>
  <si>
    <t>Specification of sub-budget:</t>
  </si>
  <si>
    <t>*Companies are not allowed co-financing with other public funds</t>
  </si>
  <si>
    <t>*Public research and knowledge dissemination organizations are not allowed co-financing with own funds</t>
  </si>
  <si>
    <t>Example of Gantt chart</t>
  </si>
  <si>
    <t>UF1 and UF3</t>
  </si>
  <si>
    <t>Total budget: 210.843 DKK</t>
  </si>
  <si>
    <t>Total budget: 192.378 DKK</t>
  </si>
  <si>
    <t>Total budget: 2.019.307 DKK</t>
  </si>
  <si>
    <t>Total budget: 620.732 DKK</t>
  </si>
  <si>
    <t>Total budget: 2.011.386 DKK</t>
  </si>
  <si>
    <t>Totalt accumulated budget: 5.054.646 DKK</t>
  </si>
  <si>
    <t>Company size</t>
  </si>
  <si>
    <t>Individual</t>
  </si>
  <si>
    <t>Collaboration</t>
  </si>
  <si>
    <t>Of which:                                                   GUDP - manual</t>
  </si>
  <si>
    <t>Main applicant</t>
  </si>
  <si>
    <t>Approved from: XX-XX-XXXX</t>
  </si>
  <si>
    <t>Example of budget for a company with two acitvity types</t>
  </si>
  <si>
    <t>Of which:                                                           GUDP - manual</t>
  </si>
  <si>
    <t xml:space="preserve">Salary </t>
  </si>
  <si>
    <t>Journal no: 34009-22-XXXX</t>
  </si>
  <si>
    <t>Use this button to ensure, that you have filled in the data correctly. Red circles mark an error. Remember to look in the budget-template to the left and in the grant percentage to the right.</t>
  </si>
  <si>
    <t>OH residual amount</t>
  </si>
  <si>
    <t>Example of collaboration project with 3 participants</t>
  </si>
  <si>
    <t>Specification of sub-budget</t>
  </si>
  <si>
    <t>Planned date for milestone, if changed</t>
  </si>
  <si>
    <t>Actual date where milestone is reached</t>
  </si>
  <si>
    <t>Fulfilled (OK) or Changes (D)</t>
  </si>
  <si>
    <t>List of deliverable types and abbrevations to be used when completing the Gantt chart for research, development and demonstration projects</t>
  </si>
  <si>
    <t xml:space="preserve">     Involved project participants for each work package </t>
  </si>
  <si>
    <t xml:space="preserve">     Acticity type for each work package (Research, Development or Demonstration)</t>
  </si>
  <si>
    <t xml:space="preserve">     Total number of hours for each work package</t>
  </si>
  <si>
    <t xml:space="preserve">     Total budget for each work package
</t>
  </si>
  <si>
    <t xml:space="preserve">     Total number of hours</t>
  </si>
  <si>
    <t xml:space="preserve">     Total budget</t>
  </si>
  <si>
    <t xml:space="preserve">     Milestones in each workpackage. Each milestone must be assigned a delivery type according to the list of abbreviations in "List of deliverable types"</t>
  </si>
  <si>
    <t xml:space="preserve">Green Knowledge Organization </t>
  </si>
  <si>
    <t>Green University</t>
  </si>
  <si>
    <t>The Little Green Company</t>
  </si>
  <si>
    <t>Small company - Individual</t>
  </si>
  <si>
    <t>Small company - Collaboration</t>
  </si>
  <si>
    <t>Medium-sized company - Individual</t>
  </si>
  <si>
    <t>Medium-sized company - Collaboration</t>
  </si>
  <si>
    <t>Large company - Individual</t>
  </si>
  <si>
    <t>Large company - Collaboration</t>
  </si>
  <si>
    <t>Maximum subsidy rate:</t>
  </si>
  <si>
    <t>Manual subsidy rate:</t>
  </si>
  <si>
    <t>subsidy rate</t>
  </si>
  <si>
    <t>OH-percentage</t>
  </si>
  <si>
    <t>Private research and knowledge dissemination organization - Individual</t>
  </si>
  <si>
    <t>Private research and knowledge dissemination organization - Collaboration</t>
  </si>
  <si>
    <t>Public research and knowledge dissemination organization - Collaboration</t>
  </si>
  <si>
    <t>Public research and knowledge dissemination organization - Individual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</si>
</sst>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 &quot;kr.&quot;"/>
    <numFmt numFmtId="166" formatCode="#,##0.00\ [$DKK]"/>
    <numFmt numFmtId="167" formatCode="0.000"/>
  </numFmts>
  <fonts count="32"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indexed="8"/>
      <name val="Calibri"/>
      <family val="2"/>
    </font>
    <font>
      <b/>
      <sz val="11"/>
      <name val="Calibri"/>
      <family val="2"/>
      <scheme val="minor"/>
    </font>
    <font>
      <i/>
      <sz val="11"/>
      <color theme="1"/>
      <name val="Calibri"/>
      <family val="2"/>
      <scheme val="minor"/>
    </font>
    <font>
      <sz val="11"/>
      <color rgb="FF000000"/>
      <name val="Calibri"/>
      <family val="2"/>
    </font>
    <font>
      <b/>
      <sz val="16"/>
      <color theme="1"/>
      <name val="Calibri"/>
      <family val="2"/>
      <scheme val="minor"/>
    </font>
    <font>
      <u/>
      <sz val="11"/>
      <color theme="1"/>
      <name val="Calibri"/>
      <family val="2"/>
      <scheme val="minor"/>
    </font>
    <font>
      <sz val="11"/>
      <color rgb="FFFF0000"/>
      <name val="Calibri"/>
      <family val="2"/>
      <scheme val="minor"/>
    </font>
    <font>
      <b/>
      <sz val="11"/>
      <color indexed="8"/>
      <name val="Calibri"/>
      <family val="2"/>
      <scheme val="minor"/>
    </font>
    <font>
      <sz val="11"/>
      <color indexed="8"/>
      <name val="Calibri"/>
      <family val="2"/>
      <scheme val="minor"/>
    </font>
    <font>
      <b/>
      <sz val="14"/>
      <color indexed="8"/>
      <name val="Calibri"/>
      <family val="2"/>
      <scheme val="minor"/>
    </font>
    <font>
      <b/>
      <sz val="11"/>
      <color rgb="FFFF0000"/>
      <name val="Calibri"/>
      <family val="2"/>
      <scheme val="minor"/>
    </font>
    <font>
      <sz val="7"/>
      <color theme="1"/>
      <name val="Calibri"/>
      <family val="2"/>
      <scheme val="minor"/>
    </font>
    <font>
      <sz val="11"/>
      <color indexed="8"/>
      <name val="Calibri Light"/>
      <family val="2"/>
      <scheme val="major"/>
    </font>
    <font>
      <b/>
      <sz val="12"/>
      <color theme="0"/>
      <name val="Calibri"/>
      <family val="2"/>
      <scheme val="minor"/>
    </font>
    <font>
      <b/>
      <sz val="14"/>
      <color theme="0"/>
      <name val="Calibri"/>
      <family val="2"/>
      <scheme val="minor"/>
    </font>
    <font>
      <sz val="10"/>
      <color theme="1"/>
      <name val="Arial"/>
      <family val="2"/>
    </font>
    <font>
      <b/>
      <sz val="10"/>
      <color theme="1"/>
      <name val="Arial"/>
      <family val="2"/>
    </font>
    <font>
      <sz val="12"/>
      <color theme="1"/>
      <name val="Arial"/>
      <family val="2"/>
    </font>
    <font>
      <i/>
      <sz val="12"/>
      <color theme="1"/>
      <name val="Arial"/>
      <family val="2"/>
    </font>
    <font>
      <b/>
      <i/>
      <sz val="12"/>
      <color rgb="FFFF0000"/>
      <name val="Arial"/>
      <family val="2"/>
    </font>
    <font>
      <b/>
      <sz val="9"/>
      <color theme="1"/>
      <name val="Arial"/>
      <family val="2"/>
    </font>
    <font>
      <sz val="9"/>
      <color theme="1"/>
      <name val="Arial"/>
      <family val="2"/>
    </font>
    <font>
      <sz val="9"/>
      <color theme="1"/>
      <name val="Calibri"/>
      <family val="2"/>
      <scheme val="minor"/>
    </font>
    <font>
      <sz val="10"/>
      <color rgb="FFFF0000"/>
      <name val="Arial"/>
      <family val="2"/>
    </font>
    <font>
      <b/>
      <sz val="12"/>
      <color theme="1"/>
      <name val="Arial"/>
      <family val="2"/>
    </font>
    <font>
      <b/>
      <vertAlign val="superscript"/>
      <sz val="10"/>
      <color theme="1"/>
      <name val="Arial"/>
      <family val="2"/>
    </font>
  </fonts>
  <fills count="12">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style="medium">
        <color auto="1"/>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21" fillId="0" borderId="0"/>
  </cellStyleXfs>
  <cellXfs count="279">
    <xf numFmtId="0" fontId="0" fillId="0" borderId="0" xfId="0"/>
    <xf numFmtId="0" fontId="0" fillId="0" borderId="2" xfId="0" applyBorder="1"/>
    <xf numFmtId="9" fontId="0" fillId="0" borderId="3" xfId="0" applyNumberFormat="1" applyBorder="1"/>
    <xf numFmtId="9" fontId="0" fillId="0" borderId="4" xfId="0" applyNumberFormat="1" applyBorder="1"/>
    <xf numFmtId="0" fontId="0" fillId="0" borderId="11" xfId="0" applyBorder="1"/>
    <xf numFmtId="9" fontId="0" fillId="0" borderId="1" xfId="0" applyNumberFormat="1" applyBorder="1"/>
    <xf numFmtId="9" fontId="0" fillId="0" borderId="12" xfId="0" applyNumberFormat="1" applyBorder="1"/>
    <xf numFmtId="0" fontId="0" fillId="0" borderId="5" xfId="0" applyBorder="1"/>
    <xf numFmtId="0" fontId="0" fillId="0" borderId="13" xfId="0" applyBorder="1"/>
    <xf numFmtId="0" fontId="7" fillId="0" borderId="0" xfId="0" applyFont="1"/>
    <xf numFmtId="0" fontId="7" fillId="0" borderId="17" xfId="0" applyFont="1" applyBorder="1" applyProtection="1">
      <protection locked="0"/>
    </xf>
    <xf numFmtId="0" fontId="4" fillId="0" borderId="16" xfId="0" applyFont="1" applyBorder="1" applyProtection="1">
      <protection locked="0"/>
    </xf>
    <xf numFmtId="10" fontId="4" fillId="0" borderId="16" xfId="1" applyNumberFormat="1" applyFont="1" applyBorder="1" applyProtection="1"/>
    <xf numFmtId="0" fontId="2" fillId="2" borderId="2" xfId="0" applyFont="1" applyFill="1" applyBorder="1"/>
    <xf numFmtId="0" fontId="2" fillId="2" borderId="3" xfId="0" applyFont="1" applyFill="1" applyBorder="1"/>
    <xf numFmtId="0" fontId="0" fillId="0" borderId="21" xfId="0" applyBorder="1"/>
    <xf numFmtId="0" fontId="0" fillId="0" borderId="22" xfId="0" applyBorder="1"/>
    <xf numFmtId="0" fontId="0" fillId="0" borderId="23" xfId="0" applyBorder="1"/>
    <xf numFmtId="165" fontId="0" fillId="0" borderId="11" xfId="0" applyNumberFormat="1" applyBorder="1" applyProtection="1">
      <protection locked="0"/>
    </xf>
    <xf numFmtId="165" fontId="0" fillId="0" borderId="1" xfId="0" applyNumberFormat="1" applyBorder="1" applyProtection="1">
      <protection locked="0"/>
    </xf>
    <xf numFmtId="0" fontId="0" fillId="0" borderId="14" xfId="0" applyBorder="1"/>
    <xf numFmtId="0" fontId="0" fillId="0" borderId="9" xfId="0" applyBorder="1"/>
    <xf numFmtId="0" fontId="0" fillId="0" borderId="1" xfId="0" applyBorder="1"/>
    <xf numFmtId="1" fontId="0" fillId="3" borderId="12" xfId="0" applyNumberFormat="1" applyFill="1" applyBorder="1"/>
    <xf numFmtId="1" fontId="0" fillId="3" borderId="7" xfId="0" applyNumberFormat="1" applyFill="1" applyBorder="1"/>
    <xf numFmtId="0" fontId="5" fillId="0" borderId="18" xfId="0" applyFont="1" applyBorder="1"/>
    <xf numFmtId="0" fontId="4" fillId="0" borderId="0" xfId="0" applyFont="1"/>
    <xf numFmtId="0" fontId="0" fillId="5" borderId="4" xfId="0" applyFill="1" applyBorder="1"/>
    <xf numFmtId="0" fontId="0" fillId="0" borderId="12" xfId="0" applyBorder="1"/>
    <xf numFmtId="0" fontId="0" fillId="0" borderId="7" xfId="0" applyBorder="1"/>
    <xf numFmtId="0" fontId="4" fillId="5" borderId="2" xfId="0" applyFont="1" applyFill="1" applyBorder="1"/>
    <xf numFmtId="0" fontId="4" fillId="5" borderId="11" xfId="0" applyFont="1" applyFill="1" applyBorder="1"/>
    <xf numFmtId="0" fontId="4" fillId="5" borderId="12" xfId="0" applyFont="1" applyFill="1" applyBorder="1"/>
    <xf numFmtId="0" fontId="4" fillId="5" borderId="1" xfId="0" applyFont="1" applyFill="1" applyBorder="1"/>
    <xf numFmtId="0" fontId="0" fillId="5" borderId="3" xfId="0" applyFill="1" applyBorder="1"/>
    <xf numFmtId="0" fontId="4" fillId="5" borderId="3" xfId="0" applyFont="1" applyFill="1" applyBorder="1"/>
    <xf numFmtId="0" fontId="0" fillId="0" borderId="6" xfId="0" applyBorder="1"/>
    <xf numFmtId="0" fontId="3" fillId="2" borderId="24" xfId="0" applyFont="1" applyFill="1" applyBorder="1"/>
    <xf numFmtId="0" fontId="0" fillId="0" borderId="16" xfId="0" applyBorder="1"/>
    <xf numFmtId="0" fontId="0" fillId="0" borderId="0" xfId="0" applyAlignment="1">
      <alignment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0" borderId="0" xfId="0" applyAlignment="1">
      <alignment vertical="top" wrapText="1"/>
    </xf>
    <xf numFmtId="10" fontId="0" fillId="0" borderId="0" xfId="0" applyNumberFormat="1"/>
    <xf numFmtId="1" fontId="0" fillId="0" borderId="12" xfId="0" applyNumberFormat="1" applyBorder="1" applyProtection="1">
      <protection locked="0"/>
    </xf>
    <xf numFmtId="0" fontId="3" fillId="0" borderId="0" xfId="0" applyFont="1"/>
    <xf numFmtId="0" fontId="0" fillId="0" borderId="20" xfId="0" applyBorder="1" applyProtection="1">
      <protection locked="0"/>
    </xf>
    <xf numFmtId="0" fontId="4" fillId="4" borderId="15" xfId="0" applyFont="1" applyFill="1" applyBorder="1"/>
    <xf numFmtId="0" fontId="4" fillId="4" borderId="13" xfId="0" applyFont="1" applyFill="1" applyBorder="1"/>
    <xf numFmtId="0" fontId="4" fillId="4" borderId="8" xfId="0" applyFont="1" applyFill="1" applyBorder="1"/>
    <xf numFmtId="10" fontId="5" fillId="0" borderId="4" xfId="1" applyNumberFormat="1" applyFont="1" applyFill="1" applyBorder="1"/>
    <xf numFmtId="10" fontId="5" fillId="0" borderId="12" xfId="1" applyNumberFormat="1" applyFont="1" applyFill="1" applyBorder="1"/>
    <xf numFmtId="10" fontId="5" fillId="0" borderId="7" xfId="1" applyNumberFormat="1" applyFont="1" applyFill="1" applyBorder="1"/>
    <xf numFmtId="0" fontId="12" fillId="0" borderId="0" xfId="0" applyFont="1"/>
    <xf numFmtId="0" fontId="0" fillId="7" borderId="0" xfId="0" applyFill="1"/>
    <xf numFmtId="0" fontId="0" fillId="0" borderId="26" xfId="0" applyBorder="1"/>
    <xf numFmtId="0" fontId="13" fillId="7" borderId="27" xfId="0" applyFont="1" applyFill="1" applyBorder="1"/>
    <xf numFmtId="0" fontId="4" fillId="7" borderId="18" xfId="0" applyFont="1" applyFill="1" applyBorder="1"/>
    <xf numFmtId="0" fontId="0" fillId="7" borderId="18" xfId="0" applyFill="1" applyBorder="1"/>
    <xf numFmtId="0" fontId="0" fillId="7" borderId="28" xfId="0" applyFill="1" applyBorder="1"/>
    <xf numFmtId="0" fontId="4" fillId="7" borderId="29" xfId="0" applyFont="1" applyFill="1" applyBorder="1"/>
    <xf numFmtId="0" fontId="0" fillId="7" borderId="30" xfId="0" applyFill="1" applyBorder="1"/>
    <xf numFmtId="0" fontId="0" fillId="7" borderId="31" xfId="0" applyFill="1" applyBorder="1"/>
    <xf numFmtId="0" fontId="0" fillId="7" borderId="26" xfId="0" applyFill="1" applyBorder="1"/>
    <xf numFmtId="0" fontId="0" fillId="7" borderId="32" xfId="0" applyFill="1" applyBorder="1"/>
    <xf numFmtId="0" fontId="0" fillId="0" borderId="18" xfId="0" applyBorder="1"/>
    <xf numFmtId="0" fontId="0" fillId="7" borderId="29" xfId="0" applyFill="1" applyBorder="1"/>
    <xf numFmtId="0" fontId="13" fillId="7" borderId="30" xfId="0" applyFont="1" applyFill="1" applyBorder="1"/>
    <xf numFmtId="0" fontId="13" fillId="7" borderId="31" xfId="0" applyFont="1" applyFill="1" applyBorder="1"/>
    <xf numFmtId="0" fontId="13" fillId="7" borderId="26" xfId="0" applyFont="1" applyFill="1" applyBorder="1"/>
    <xf numFmtId="0" fontId="13" fillId="7" borderId="32" xfId="0" applyFont="1" applyFill="1" applyBorder="1"/>
    <xf numFmtId="0" fontId="13" fillId="7" borderId="28" xfId="0" applyFont="1" applyFill="1" applyBorder="1"/>
    <xf numFmtId="0" fontId="13" fillId="7" borderId="18" xfId="0" applyFont="1" applyFill="1" applyBorder="1"/>
    <xf numFmtId="0" fontId="14" fillId="7" borderId="28" xfId="0" applyFont="1" applyFill="1" applyBorder="1" applyAlignment="1">
      <alignment horizontal="left"/>
    </xf>
    <xf numFmtId="0" fontId="14" fillId="7" borderId="30" xfId="0" applyFont="1" applyFill="1" applyBorder="1" applyAlignment="1">
      <alignment horizontal="left"/>
    </xf>
    <xf numFmtId="0" fontId="0" fillId="0" borderId="28" xfId="0" applyBorder="1"/>
    <xf numFmtId="0" fontId="13" fillId="0" borderId="0" xfId="0" applyFont="1"/>
    <xf numFmtId="0" fontId="13" fillId="0" borderId="28" xfId="0" applyFont="1" applyBorder="1"/>
    <xf numFmtId="0" fontId="13" fillId="7" borderId="32" xfId="0" applyFont="1" applyFill="1" applyBorder="1" applyAlignment="1">
      <alignment horizontal="center"/>
    </xf>
    <xf numFmtId="0" fontId="13" fillId="7" borderId="31" xfId="0" applyFont="1" applyFill="1" applyBorder="1" applyAlignment="1">
      <alignment horizontal="center"/>
    </xf>
    <xf numFmtId="0" fontId="13" fillId="0" borderId="1" xfId="0" applyFont="1" applyBorder="1" applyAlignment="1">
      <alignment horizontal="center"/>
    </xf>
    <xf numFmtId="0" fontId="13" fillId="0" borderId="28" xfId="0" applyFont="1" applyBorder="1" applyAlignment="1">
      <alignment horizontal="right"/>
    </xf>
    <xf numFmtId="0" fontId="15" fillId="0" borderId="0" xfId="0" applyFont="1" applyAlignment="1">
      <alignment horizontal="center"/>
    </xf>
    <xf numFmtId="0" fontId="16" fillId="0" borderId="0" xfId="0" applyFont="1"/>
    <xf numFmtId="0" fontId="17" fillId="0" borderId="0" xfId="0" applyFont="1"/>
    <xf numFmtId="0" fontId="14" fillId="0" borderId="0" xfId="0" applyFont="1"/>
    <xf numFmtId="0" fontId="14" fillId="0" borderId="28" xfId="0" applyFont="1" applyBorder="1"/>
    <xf numFmtId="0" fontId="14" fillId="0" borderId="0" xfId="0" applyFont="1" applyAlignment="1">
      <alignment wrapText="1"/>
    </xf>
    <xf numFmtId="0" fontId="14" fillId="0" borderId="11" xfId="0" applyFont="1" applyBorder="1" applyAlignment="1">
      <alignment horizontal="left" vertical="top" wrapText="1"/>
    </xf>
    <xf numFmtId="0" fontId="14" fillId="0" borderId="5" xfId="0" applyFont="1" applyBorder="1" applyAlignment="1">
      <alignment horizontal="left" vertical="top" wrapText="1"/>
    </xf>
    <xf numFmtId="0" fontId="14" fillId="0" borderId="12" xfId="0" applyFont="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indent="2"/>
    </xf>
    <xf numFmtId="0" fontId="14" fillId="0" borderId="11" xfId="0" applyFont="1" applyBorder="1" applyAlignment="1">
      <alignment horizontal="left" indent="2"/>
    </xf>
    <xf numFmtId="0" fontId="14" fillId="0" borderId="5" xfId="0" applyFont="1" applyBorder="1" applyAlignment="1">
      <alignment horizontal="left" indent="2"/>
    </xf>
    <xf numFmtId="0" fontId="14" fillId="0" borderId="0" xfId="0" applyFont="1" applyAlignment="1">
      <alignment horizontal="left" vertical="top"/>
    </xf>
    <xf numFmtId="0" fontId="18" fillId="0" borderId="12"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indent="1"/>
    </xf>
    <xf numFmtId="0" fontId="13" fillId="2" borderId="18" xfId="0" applyFont="1" applyFill="1" applyBorder="1" applyAlignment="1">
      <alignment horizontal="center" wrapText="1"/>
    </xf>
    <xf numFmtId="0" fontId="13" fillId="2" borderId="18" xfId="0" applyFont="1" applyFill="1" applyBorder="1" applyAlignment="1">
      <alignment horizontal="center"/>
    </xf>
    <xf numFmtId="0" fontId="4" fillId="2" borderId="28" xfId="0" applyFont="1" applyFill="1" applyBorder="1" applyAlignment="1">
      <alignment horizontal="center"/>
    </xf>
    <xf numFmtId="0" fontId="0" fillId="2" borderId="31" xfId="0" applyFill="1" applyBorder="1"/>
    <xf numFmtId="0" fontId="0" fillId="2" borderId="30" xfId="0" applyFill="1" applyBorder="1"/>
    <xf numFmtId="0" fontId="19" fillId="2" borderId="34" xfId="0" applyFont="1" applyFill="1" applyBorder="1"/>
    <xf numFmtId="0" fontId="20" fillId="2" borderId="33" xfId="0" applyFont="1" applyFill="1" applyBorder="1" applyAlignment="1">
      <alignment horizontal="center"/>
    </xf>
    <xf numFmtId="0" fontId="3" fillId="2" borderId="1" xfId="0" applyFont="1" applyFill="1" applyBorder="1" applyAlignment="1">
      <alignment horizontal="center"/>
    </xf>
    <xf numFmtId="0" fontId="3" fillId="2" borderId="0" xfId="0" applyFont="1" applyFill="1" applyAlignment="1">
      <alignment horizontal="left"/>
    </xf>
    <xf numFmtId="0" fontId="3" fillId="2" borderId="0" xfId="0" applyFont="1" applyFill="1"/>
    <xf numFmtId="0" fontId="3" fillId="2" borderId="34" xfId="0" applyFont="1" applyFill="1" applyBorder="1"/>
    <xf numFmtId="0" fontId="3" fillId="2" borderId="17" xfId="0" applyFont="1" applyFill="1" applyBorder="1"/>
    <xf numFmtId="0" fontId="3" fillId="2" borderId="33" xfId="0" applyFont="1" applyFill="1" applyBorder="1"/>
    <xf numFmtId="0" fontId="3" fillId="2" borderId="18" xfId="0" applyFont="1" applyFill="1" applyBorder="1" applyAlignment="1">
      <alignment horizontal="center" wrapText="1"/>
    </xf>
    <xf numFmtId="0" fontId="3" fillId="2" borderId="18" xfId="0" applyFont="1" applyFill="1" applyBorder="1" applyAlignment="1">
      <alignment horizontal="center"/>
    </xf>
    <xf numFmtId="0" fontId="3" fillId="2" borderId="28" xfId="0" applyFont="1" applyFill="1" applyBorder="1" applyAlignment="1">
      <alignment horizontal="center"/>
    </xf>
    <xf numFmtId="0" fontId="3" fillId="2" borderId="31" xfId="0" applyFont="1" applyFill="1" applyBorder="1"/>
    <xf numFmtId="0" fontId="2" fillId="2" borderId="31" xfId="0" applyFont="1" applyFill="1" applyBorder="1"/>
    <xf numFmtId="0" fontId="2" fillId="2" borderId="30" xfId="0" applyFont="1" applyFill="1" applyBorder="1"/>
    <xf numFmtId="0" fontId="4" fillId="7" borderId="36" xfId="0" applyFont="1" applyFill="1" applyBorder="1"/>
    <xf numFmtId="0" fontId="0" fillId="7" borderId="36" xfId="0" applyFill="1" applyBorder="1"/>
    <xf numFmtId="0" fontId="0" fillId="7" borderId="16" xfId="0" applyFill="1" applyBorder="1"/>
    <xf numFmtId="0" fontId="0" fillId="7" borderId="37" xfId="0" applyFill="1" applyBorder="1"/>
    <xf numFmtId="0" fontId="0" fillId="7" borderId="27" xfId="0" applyFill="1" applyBorder="1"/>
    <xf numFmtId="0" fontId="4" fillId="7" borderId="27" xfId="0" applyFont="1" applyFill="1" applyBorder="1"/>
    <xf numFmtId="0" fontId="5" fillId="7" borderId="30" xfId="0" applyFont="1" applyFill="1" applyBorder="1"/>
    <xf numFmtId="0" fontId="5" fillId="0" borderId="28" xfId="0" applyFont="1" applyBorder="1"/>
    <xf numFmtId="0" fontId="0" fillId="0" borderId="18" xfId="0" applyBorder="1" applyAlignment="1">
      <alignment horizontal="center"/>
    </xf>
    <xf numFmtId="0" fontId="5" fillId="10" borderId="28" xfId="0" applyFont="1" applyFill="1" applyBorder="1"/>
    <xf numFmtId="0" fontId="0" fillId="7" borderId="18" xfId="0" applyFill="1" applyBorder="1" applyAlignment="1">
      <alignment horizontal="center"/>
    </xf>
    <xf numFmtId="0" fontId="5" fillId="7" borderId="28" xfId="0" applyFont="1" applyFill="1" applyBorder="1"/>
    <xf numFmtId="0" fontId="0" fillId="7" borderId="0" xfId="0" applyFill="1" applyAlignment="1">
      <alignment horizontal="center"/>
    </xf>
    <xf numFmtId="0" fontId="7" fillId="7" borderId="28" xfId="0" applyFont="1" applyFill="1" applyBorder="1"/>
    <xf numFmtId="0" fontId="14" fillId="7" borderId="18" xfId="0" applyFont="1" applyFill="1" applyBorder="1" applyAlignment="1">
      <alignment horizontal="center"/>
    </xf>
    <xf numFmtId="0" fontId="13" fillId="7" borderId="0" xfId="0" applyFont="1" applyFill="1"/>
    <xf numFmtId="0" fontId="14" fillId="7" borderId="29" xfId="0" applyFont="1" applyFill="1" applyBorder="1"/>
    <xf numFmtId="0" fontId="13" fillId="7" borderId="18" xfId="0" applyFont="1" applyFill="1" applyBorder="1" applyAlignment="1">
      <alignment horizontal="center"/>
    </xf>
    <xf numFmtId="0" fontId="14" fillId="7" borderId="28" xfId="0" applyFont="1" applyFill="1" applyBorder="1"/>
    <xf numFmtId="0" fontId="13" fillId="7" borderId="29" xfId="0" applyFont="1" applyFill="1" applyBorder="1"/>
    <xf numFmtId="0" fontId="0" fillId="9" borderId="0" xfId="0" applyFill="1"/>
    <xf numFmtId="0" fontId="0" fillId="9" borderId="29" xfId="0" applyFill="1" applyBorder="1"/>
    <xf numFmtId="0" fontId="0" fillId="7" borderId="18" xfId="0" applyFill="1" applyBorder="1" applyAlignment="1">
      <alignment horizontal="left"/>
    </xf>
    <xf numFmtId="0" fontId="7" fillId="7" borderId="30" xfId="0" applyFont="1" applyFill="1" applyBorder="1"/>
    <xf numFmtId="0" fontId="14" fillId="7" borderId="31" xfId="0" applyFont="1" applyFill="1" applyBorder="1" applyAlignment="1">
      <alignment horizontal="left"/>
    </xf>
    <xf numFmtId="0" fontId="14" fillId="7" borderId="18" xfId="0" applyFont="1" applyFill="1" applyBorder="1"/>
    <xf numFmtId="0" fontId="7" fillId="7" borderId="18" xfId="0" applyFont="1" applyFill="1" applyBorder="1"/>
    <xf numFmtId="0" fontId="7" fillId="7" borderId="31" xfId="0" applyFont="1" applyFill="1" applyBorder="1"/>
    <xf numFmtId="0" fontId="13" fillId="0" borderId="18" xfId="0" applyFont="1" applyBorder="1"/>
    <xf numFmtId="0" fontId="5" fillId="10" borderId="18" xfId="0" applyFont="1" applyFill="1" applyBorder="1"/>
    <xf numFmtId="0" fontId="0" fillId="0" borderId="18" xfId="0" applyBorder="1" applyAlignment="1">
      <alignment horizontal="left"/>
    </xf>
    <xf numFmtId="0" fontId="14" fillId="0" borderId="18" xfId="0" applyFont="1" applyBorder="1" applyAlignment="1">
      <alignment horizontal="left"/>
    </xf>
    <xf numFmtId="0" fontId="13" fillId="9" borderId="0" xfId="0" applyFont="1" applyFill="1"/>
    <xf numFmtId="0" fontId="0" fillId="7" borderId="29" xfId="0" applyFill="1" applyBorder="1" applyAlignment="1">
      <alignment horizontal="center"/>
    </xf>
    <xf numFmtId="0" fontId="5" fillId="7" borderId="0" xfId="0" applyFont="1" applyFill="1"/>
    <xf numFmtId="0" fontId="13" fillId="7" borderId="30" xfId="0" applyFont="1" applyFill="1" applyBorder="1" applyAlignment="1">
      <alignment horizontal="center"/>
    </xf>
    <xf numFmtId="0" fontId="19" fillId="2" borderId="30" xfId="0" applyFont="1" applyFill="1" applyBorder="1"/>
    <xf numFmtId="0" fontId="20" fillId="2" borderId="30" xfId="0" applyFont="1" applyFill="1" applyBorder="1" applyAlignment="1">
      <alignment horizontal="center"/>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10" fontId="4" fillId="0" borderId="16" xfId="1" applyNumberFormat="1" applyFont="1" applyBorder="1" applyProtection="1">
      <protection locked="0"/>
    </xf>
    <xf numFmtId="10" fontId="4" fillId="0" borderId="0" xfId="1" applyNumberFormat="1" applyFont="1" applyBorder="1" applyProtection="1"/>
    <xf numFmtId="10" fontId="4" fillId="0" borderId="0" xfId="1" applyNumberFormat="1" applyFont="1" applyBorder="1" applyProtection="1">
      <protection locked="0"/>
    </xf>
    <xf numFmtId="165" fontId="7" fillId="0" borderId="16" xfId="0" applyNumberFormat="1" applyFont="1" applyBorder="1"/>
    <xf numFmtId="9" fontId="7" fillId="0" borderId="17" xfId="1" applyFont="1" applyBorder="1" applyProtection="1"/>
    <xf numFmtId="0" fontId="0" fillId="8" borderId="0" xfId="0" applyFill="1"/>
    <xf numFmtId="0" fontId="4" fillId="8" borderId="0" xfId="0" applyFont="1" applyFill="1"/>
    <xf numFmtId="0" fontId="0" fillId="6" borderId="13" xfId="0" applyFill="1" applyBorder="1" applyAlignment="1">
      <alignment vertical="top" wrapText="1"/>
    </xf>
    <xf numFmtId="0" fontId="0" fillId="6" borderId="25" xfId="0" applyFill="1" applyBorder="1" applyAlignment="1">
      <alignment vertical="top" wrapText="1"/>
    </xf>
    <xf numFmtId="0" fontId="8" fillId="6" borderId="13" xfId="0" applyFont="1" applyFill="1" applyBorder="1" applyAlignment="1">
      <alignment horizontal="left" vertical="top" wrapText="1"/>
    </xf>
    <xf numFmtId="0" fontId="8" fillId="6" borderId="25" xfId="0" applyFont="1" applyFill="1" applyBorder="1" applyAlignment="1">
      <alignment horizontal="left" vertical="top" wrapText="1"/>
    </xf>
    <xf numFmtId="0" fontId="10" fillId="6" borderId="13"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8" fillId="6" borderId="0" xfId="0" applyFont="1" applyFill="1" applyAlignment="1">
      <alignment horizontal="left" vertical="top" wrapText="1"/>
    </xf>
    <xf numFmtId="0" fontId="10" fillId="6" borderId="0" xfId="0" applyFont="1" applyFill="1" applyAlignment="1">
      <alignment horizontal="center" vertical="center" wrapText="1"/>
    </xf>
    <xf numFmtId="0" fontId="0" fillId="6" borderId="0" xfId="0" applyFill="1" applyAlignment="1">
      <alignment vertical="top" wrapText="1"/>
    </xf>
    <xf numFmtId="0" fontId="4" fillId="2" borderId="31" xfId="0" applyFont="1" applyFill="1" applyBorder="1" applyAlignment="1">
      <alignment horizontal="center"/>
    </xf>
    <xf numFmtId="0" fontId="21" fillId="0" borderId="0" xfId="4" applyAlignment="1">
      <alignment horizontal="left"/>
    </xf>
    <xf numFmtId="0" fontId="22" fillId="0" borderId="0" xfId="4" applyFont="1"/>
    <xf numFmtId="0" fontId="22" fillId="11" borderId="0" xfId="4" applyFont="1" applyFill="1"/>
    <xf numFmtId="0" fontId="21" fillId="0" borderId="0" xfId="4"/>
    <xf numFmtId="0" fontId="23" fillId="0" borderId="0" xfId="4" applyFont="1" applyAlignment="1">
      <alignment horizontal="left"/>
    </xf>
    <xf numFmtId="0" fontId="24" fillId="0" borderId="0" xfId="4" applyFont="1" applyAlignment="1">
      <alignment vertical="top"/>
    </xf>
    <xf numFmtId="0" fontId="25" fillId="0" borderId="0" xfId="4" applyFont="1" applyAlignment="1">
      <alignment vertical="top"/>
    </xf>
    <xf numFmtId="0" fontId="23" fillId="0" borderId="0" xfId="4" applyFont="1"/>
    <xf numFmtId="0" fontId="22" fillId="0" borderId="0" xfId="4" applyFont="1" applyAlignment="1">
      <alignment horizontal="left" vertical="top" wrapText="1"/>
    </xf>
    <xf numFmtId="0" fontId="22" fillId="0" borderId="1" xfId="4" applyFont="1" applyBorder="1" applyAlignment="1">
      <alignment vertical="top" wrapText="1"/>
    </xf>
    <xf numFmtId="0" fontId="22" fillId="0" borderId="1" xfId="4" applyFont="1" applyBorder="1" applyAlignment="1">
      <alignment vertical="top"/>
    </xf>
    <xf numFmtId="0" fontId="21" fillId="0" borderId="1" xfId="4" applyBorder="1" applyAlignment="1">
      <alignment vertical="top"/>
    </xf>
    <xf numFmtId="0" fontId="29" fillId="11" borderId="1" xfId="0" applyFont="1" applyFill="1" applyBorder="1" applyAlignment="1">
      <alignment vertical="top" wrapText="1"/>
    </xf>
    <xf numFmtId="0" fontId="21" fillId="0" borderId="1" xfId="4" applyBorder="1" applyAlignment="1">
      <alignment vertical="top" wrapText="1"/>
    </xf>
    <xf numFmtId="0" fontId="30" fillId="11" borderId="0" xfId="4" applyFont="1" applyFill="1"/>
    <xf numFmtId="0" fontId="30" fillId="0" borderId="0" xfId="4" applyFont="1"/>
    <xf numFmtId="0" fontId="21" fillId="0" borderId="0" xfId="4" applyAlignment="1">
      <alignment horizontal="left" vertical="top"/>
    </xf>
    <xf numFmtId="0" fontId="29" fillId="11" borderId="1" xfId="4" applyFont="1" applyFill="1" applyBorder="1" applyAlignment="1">
      <alignment vertical="top"/>
    </xf>
    <xf numFmtId="0" fontId="29" fillId="11" borderId="1" xfId="4" applyFont="1" applyFill="1" applyBorder="1" applyAlignment="1">
      <alignment vertical="top" wrapText="1"/>
    </xf>
    <xf numFmtId="0" fontId="2" fillId="2" borderId="3" xfId="0" applyFont="1" applyFill="1" applyBorder="1" applyAlignment="1">
      <alignment wrapText="1"/>
    </xf>
    <xf numFmtId="0" fontId="5" fillId="0" borderId="13" xfId="0" applyFont="1" applyBorder="1"/>
    <xf numFmtId="0" fontId="5" fillId="0" borderId="0" xfId="0" applyFont="1"/>
    <xf numFmtId="0" fontId="14" fillId="0" borderId="5" xfId="0" applyFont="1" applyBorder="1" applyAlignment="1">
      <alignment horizontal="left" wrapText="1"/>
    </xf>
    <xf numFmtId="166" fontId="0" fillId="3" borderId="11" xfId="0" applyNumberFormat="1" applyFill="1" applyBorder="1"/>
    <xf numFmtId="166" fontId="0" fillId="3" borderId="5" xfId="0" applyNumberFormat="1" applyFill="1" applyBorder="1"/>
    <xf numFmtId="166" fontId="0" fillId="3" borderId="1" xfId="0" applyNumberFormat="1" applyFill="1" applyBorder="1"/>
    <xf numFmtId="166" fontId="0" fillId="3" borderId="6" xfId="0" applyNumberFormat="1" applyFill="1" applyBorder="1"/>
    <xf numFmtId="166" fontId="0" fillId="0" borderId="11" xfId="0" applyNumberFormat="1" applyBorder="1" applyProtection="1">
      <protection locked="0"/>
    </xf>
    <xf numFmtId="166" fontId="0" fillId="0" borderId="1" xfId="0" applyNumberFormat="1" applyBorder="1" applyProtection="1">
      <protection locked="0"/>
    </xf>
    <xf numFmtId="0" fontId="0" fillId="0" borderId="39" xfId="0" applyBorder="1"/>
    <xf numFmtId="0" fontId="5" fillId="0" borderId="40" xfId="0" applyFont="1" applyBorder="1"/>
    <xf numFmtId="0" fontId="0" fillId="0" borderId="40" xfId="0" applyBorder="1"/>
    <xf numFmtId="0" fontId="5" fillId="0" borderId="41" xfId="0" applyFont="1" applyBorder="1"/>
    <xf numFmtId="166" fontId="7" fillId="0" borderId="16" xfId="0" applyNumberFormat="1" applyFont="1" applyBorder="1"/>
    <xf numFmtId="0" fontId="21" fillId="0" borderId="1" xfId="4" applyBorder="1"/>
    <xf numFmtId="0" fontId="22" fillId="0" borderId="1" xfId="4" applyFont="1" applyBorder="1" applyAlignment="1">
      <alignment horizontal="left" vertical="top" wrapText="1"/>
    </xf>
    <xf numFmtId="0" fontId="21" fillId="0" borderId="0" xfId="4" applyBorder="1" applyAlignment="1">
      <alignment horizontal="left"/>
    </xf>
    <xf numFmtId="0" fontId="21" fillId="0" borderId="0" xfId="4" applyBorder="1" applyAlignment="1">
      <alignment vertical="top"/>
    </xf>
    <xf numFmtId="0" fontId="0" fillId="0" borderId="0" xfId="0" applyBorder="1"/>
    <xf numFmtId="0" fontId="21" fillId="0" borderId="0" xfId="4" applyBorder="1" applyAlignment="1">
      <alignment horizontal="left" vertical="top"/>
    </xf>
    <xf numFmtId="0" fontId="0" fillId="0" borderId="0" xfId="0" applyAlignment="1"/>
    <xf numFmtId="167" fontId="0" fillId="0" borderId="0" xfId="0" applyNumberFormat="1"/>
    <xf numFmtId="0" fontId="0" fillId="10" borderId="0" xfId="0" applyFill="1"/>
    <xf numFmtId="0" fontId="0" fillId="6" borderId="13" xfId="0" applyFill="1" applyBorder="1" applyAlignment="1">
      <alignment horizontal="left" vertical="top" wrapText="1"/>
    </xf>
    <xf numFmtId="0" fontId="0" fillId="6" borderId="0" xfId="0" applyFill="1" applyAlignment="1">
      <alignment horizontal="left" vertical="top" wrapText="1"/>
    </xf>
    <xf numFmtId="0" fontId="0" fillId="6" borderId="25" xfId="0" applyFill="1" applyBorder="1" applyAlignment="1">
      <alignment horizontal="left" vertical="top" wrapText="1"/>
    </xf>
    <xf numFmtId="0" fontId="0" fillId="6" borderId="13" xfId="0" applyFill="1" applyBorder="1" applyAlignment="1">
      <alignment vertical="top" wrapText="1"/>
    </xf>
    <xf numFmtId="0" fontId="0" fillId="6" borderId="0" xfId="0" applyFill="1" applyAlignment="1">
      <alignment vertical="top" wrapText="1"/>
    </xf>
    <xf numFmtId="0" fontId="0" fillId="6" borderId="25" xfId="0" applyFill="1" applyBorder="1" applyAlignment="1">
      <alignment vertical="top" wrapText="1"/>
    </xf>
    <xf numFmtId="0" fontId="0" fillId="6" borderId="13" xfId="0" applyFill="1" applyBorder="1" applyAlignment="1">
      <alignment horizontal="left" vertical="top" wrapText="1" indent="2"/>
    </xf>
    <xf numFmtId="0" fontId="0" fillId="6" borderId="0" xfId="0" applyFill="1" applyAlignment="1">
      <alignment horizontal="left" vertical="top" wrapText="1" indent="2"/>
    </xf>
    <xf numFmtId="0" fontId="0" fillId="6" borderId="25" xfId="0" applyFill="1" applyBorder="1" applyAlignment="1">
      <alignment horizontal="left" vertical="top" wrapText="1" indent="2"/>
    </xf>
    <xf numFmtId="0" fontId="0" fillId="6" borderId="13" xfId="0" applyFill="1" applyBorder="1" applyAlignment="1">
      <alignment horizontal="center" vertical="top" wrapText="1"/>
    </xf>
    <xf numFmtId="0" fontId="0" fillId="6" borderId="0" xfId="0" applyFill="1" applyAlignment="1">
      <alignment horizontal="center" vertical="top" wrapText="1"/>
    </xf>
    <xf numFmtId="0" fontId="0" fillId="6" borderId="25" xfId="0" applyFill="1" applyBorder="1" applyAlignment="1">
      <alignment horizontal="center" vertical="top" wrapText="1"/>
    </xf>
    <xf numFmtId="0" fontId="4" fillId="6" borderId="13" xfId="0" applyFont="1" applyFill="1" applyBorder="1" applyAlignment="1">
      <alignment horizontal="center" vertical="top" wrapText="1"/>
    </xf>
    <xf numFmtId="0" fontId="4" fillId="6" borderId="0" xfId="0" applyFont="1" applyFill="1" applyAlignment="1">
      <alignment horizontal="center" vertical="top" wrapText="1"/>
    </xf>
    <xf numFmtId="0" fontId="4" fillId="6" borderId="25" xfId="0" applyFont="1" applyFill="1" applyBorder="1" applyAlignment="1">
      <alignment horizontal="center" vertical="top" wrapText="1"/>
    </xf>
    <xf numFmtId="0" fontId="11" fillId="6" borderId="13" xfId="0" applyFont="1" applyFill="1" applyBorder="1" applyAlignment="1">
      <alignment horizontal="left" vertical="top" wrapText="1"/>
    </xf>
    <xf numFmtId="0" fontId="11" fillId="6" borderId="0" xfId="0" applyFont="1" applyFill="1" applyAlignment="1">
      <alignment horizontal="left" vertical="top" wrapText="1"/>
    </xf>
    <xf numFmtId="0" fontId="11" fillId="6" borderId="25" xfId="0" applyFont="1" applyFill="1" applyBorder="1" applyAlignment="1">
      <alignment horizontal="left" vertical="top" wrapText="1"/>
    </xf>
    <xf numFmtId="0" fontId="8" fillId="6" borderId="15" xfId="0" applyFont="1" applyFill="1" applyBorder="1" applyAlignment="1">
      <alignment horizontal="left" vertical="top" wrapText="1"/>
    </xf>
    <xf numFmtId="0" fontId="8" fillId="6" borderId="14" xfId="0" applyFont="1" applyFill="1" applyBorder="1" applyAlignment="1">
      <alignment horizontal="left" vertical="top" wrapText="1"/>
    </xf>
    <xf numFmtId="0" fontId="8" fillId="6" borderId="19" xfId="0" applyFont="1" applyFill="1" applyBorder="1" applyAlignment="1">
      <alignment horizontal="left" vertical="top" wrapText="1"/>
    </xf>
    <xf numFmtId="0" fontId="8" fillId="6" borderId="13" xfId="0" applyFont="1" applyFill="1" applyBorder="1" applyAlignment="1">
      <alignment horizontal="left" vertical="top" wrapText="1"/>
    </xf>
    <xf numFmtId="0" fontId="8" fillId="6" borderId="0" xfId="0" applyFont="1" applyFill="1" applyAlignment="1">
      <alignment horizontal="left" vertical="top" wrapText="1"/>
    </xf>
    <xf numFmtId="0" fontId="8" fillId="6" borderId="25" xfId="0" applyFont="1" applyFill="1" applyBorder="1" applyAlignment="1">
      <alignment horizontal="left" vertical="top" wrapText="1"/>
    </xf>
    <xf numFmtId="0" fontId="10" fillId="6" borderId="13"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25" xfId="0" applyFont="1" applyFill="1" applyBorder="1" applyAlignment="1">
      <alignment horizontal="center" vertical="center" wrapText="1"/>
    </xf>
    <xf numFmtId="0" fontId="4" fillId="7" borderId="34" xfId="0" applyFont="1" applyFill="1" applyBorder="1" applyAlignment="1">
      <alignment horizontal="center" wrapText="1"/>
    </xf>
    <xf numFmtId="0" fontId="4" fillId="7" borderId="17" xfId="0" applyFont="1" applyFill="1" applyBorder="1" applyAlignment="1">
      <alignment horizontal="center" wrapText="1"/>
    </xf>
    <xf numFmtId="0" fontId="4" fillId="7" borderId="33" xfId="0" applyFont="1" applyFill="1" applyBorder="1" applyAlignment="1">
      <alignment horizont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top" wrapText="1"/>
    </xf>
    <xf numFmtId="0" fontId="3" fillId="2" borderId="35" xfId="0" applyFont="1" applyFill="1" applyBorder="1" applyAlignment="1">
      <alignment horizontal="center" vertical="top" wrapText="1"/>
    </xf>
    <xf numFmtId="0" fontId="14" fillId="5" borderId="11" xfId="0" quotePrefix="1" applyFont="1" applyFill="1" applyBorder="1" applyAlignment="1">
      <alignment horizontal="center" vertical="center"/>
    </xf>
    <xf numFmtId="0" fontId="14" fillId="5" borderId="12" xfId="0" quotePrefix="1"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3" fillId="8" borderId="21"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22" xfId="0" applyFont="1" applyFill="1" applyBorder="1" applyAlignment="1">
      <alignment horizontal="center" vertical="center"/>
    </xf>
    <xf numFmtId="0" fontId="13" fillId="8" borderId="35" xfId="0" applyFont="1" applyFill="1" applyBorder="1" applyAlignment="1">
      <alignment horizontal="center" vertical="center"/>
    </xf>
    <xf numFmtId="0" fontId="14" fillId="5" borderId="5" xfId="0" quotePrefix="1" applyFont="1" applyFill="1" applyBorder="1" applyAlignment="1">
      <alignment horizontal="center" vertical="center"/>
    </xf>
    <xf numFmtId="0" fontId="14" fillId="5" borderId="7" xfId="0" quotePrefix="1" applyFont="1" applyFill="1" applyBorder="1" applyAlignment="1">
      <alignment horizontal="center" vertical="center"/>
    </xf>
    <xf numFmtId="0" fontId="5" fillId="0" borderId="0" xfId="0" applyFont="1" applyAlignment="1">
      <alignment horizontal="center"/>
    </xf>
    <xf numFmtId="0" fontId="4" fillId="4" borderId="15" xfId="0" applyFont="1" applyFill="1" applyBorder="1" applyAlignment="1">
      <alignment horizontal="left"/>
    </xf>
    <xf numFmtId="0" fontId="4" fillId="4" borderId="14" xfId="0" applyFont="1" applyFill="1" applyBorder="1" applyAlignment="1">
      <alignment horizontal="left"/>
    </xf>
    <xf numFmtId="0" fontId="4" fillId="4" borderId="19" xfId="0" applyFont="1" applyFill="1" applyBorder="1" applyAlignment="1">
      <alignment horizontal="left"/>
    </xf>
    <xf numFmtId="0" fontId="4" fillId="4" borderId="8" xfId="0" applyFont="1" applyFill="1" applyBorder="1" applyAlignment="1">
      <alignment horizontal="left"/>
    </xf>
    <xf numFmtId="0" fontId="4" fillId="4" borderId="9" xfId="0" applyFont="1" applyFill="1" applyBorder="1" applyAlignment="1">
      <alignment horizontal="left"/>
    </xf>
    <xf numFmtId="0" fontId="4" fillId="4" borderId="10" xfId="0" applyFont="1" applyFill="1" applyBorder="1" applyAlignment="1">
      <alignment horizontal="left"/>
    </xf>
    <xf numFmtId="0" fontId="4" fillId="0" borderId="16" xfId="0" applyFont="1" applyBorder="1" applyAlignment="1" applyProtection="1">
      <alignment horizontal="center"/>
      <protection locked="0"/>
    </xf>
    <xf numFmtId="0" fontId="4" fillId="4" borderId="14" xfId="0" applyFont="1" applyFill="1" applyBorder="1" applyAlignment="1">
      <alignment horizontal="center" wrapText="1"/>
    </xf>
    <xf numFmtId="0" fontId="4" fillId="4" borderId="19" xfId="0" applyFont="1" applyFill="1" applyBorder="1" applyAlignment="1">
      <alignment horizontal="center" wrapText="1"/>
    </xf>
    <xf numFmtId="0" fontId="4" fillId="4" borderId="0" xfId="0" applyFont="1" applyFill="1" applyAlignment="1">
      <alignment horizontal="center" wrapText="1"/>
    </xf>
    <xf numFmtId="0" fontId="4" fillId="4" borderId="25"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cellXfs>
  <cellStyles count="5">
    <cellStyle name="Comma 2" xfId="2"/>
    <cellStyle name="Normal" xfId="0" builtinId="0"/>
    <cellStyle name="Normal 2" xfId="4"/>
    <cellStyle name="Procent" xfId="1" builtinId="5"/>
    <cellStyle name="Procent 2" xfId="3"/>
  </cellStyles>
  <dxfs count="6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09207"/>
      <color rgb="FFFC0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3174</xdr:colOff>
      <xdr:row>0</xdr:row>
      <xdr:rowOff>171450</xdr:rowOff>
    </xdr:from>
    <xdr:to>
      <xdr:col>6</xdr:col>
      <xdr:colOff>0</xdr:colOff>
      <xdr:row>2</xdr:row>
      <xdr:rowOff>180974</xdr:rowOff>
    </xdr:to>
    <xdr:sp macro="[0]!Åben_ansøgningsskema.Åben_ansøgningsskema" textlink="">
      <xdr:nvSpPr>
        <xdr:cNvPr id="2" name="Rectangle 1">
          <a:extLst>
            <a:ext uri="{FF2B5EF4-FFF2-40B4-BE49-F238E27FC236}">
              <a16:creationId xmlns="" xmlns:a16="http://schemas.microsoft.com/office/drawing/2014/main" id="{00000000-0008-0000-0000-000002000000}"/>
            </a:ext>
          </a:extLst>
        </xdr:cNvPr>
        <xdr:cNvSpPr/>
      </xdr:nvSpPr>
      <xdr:spPr>
        <a:xfrm>
          <a:off x="1831974" y="171450"/>
          <a:ext cx="1825626"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da-DK" sz="1050" b="1"/>
            <a:t>Open application</a:t>
          </a:r>
          <a:r>
            <a:rPr lang="da-DK" sz="1050" b="1" baseline="0"/>
            <a:t> form</a:t>
          </a:r>
          <a:endParaRPr lang="da-DK"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24691</xdr:colOff>
      <xdr:row>42</xdr:row>
      <xdr:rowOff>30692</xdr:rowOff>
    </xdr:from>
    <xdr:to>
      <xdr:col>19</xdr:col>
      <xdr:colOff>21167</xdr:colOff>
      <xdr:row>87</xdr:row>
      <xdr:rowOff>158750</xdr:rowOff>
    </xdr:to>
    <xdr:sp macro="" textlink="">
      <xdr:nvSpPr>
        <xdr:cNvPr id="2" name="Tekstboks 1">
          <a:extLst>
            <a:ext uri="{FF2B5EF4-FFF2-40B4-BE49-F238E27FC236}">
              <a16:creationId xmlns="" xmlns:a16="http://schemas.microsoft.com/office/drawing/2014/main" id="{00000000-0008-0000-0100-000002000000}"/>
            </a:ext>
          </a:extLst>
        </xdr:cNvPr>
        <xdr:cNvSpPr txBox="1"/>
      </xdr:nvSpPr>
      <xdr:spPr>
        <a:xfrm>
          <a:off x="691441" y="8031692"/>
          <a:ext cx="11997976" cy="8700558"/>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Guidelines for filling in the Gantt Chart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An example of a completed Gantt Chart is provided on Sheet: "Example of Gantt chart". You are free to use another format/layout than the Gantt Chart provided. However, you need to ensure that the following mandatory information is included in the attached chart. The mandatory information 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Involved project participants for each work package as well as an indication of the time schedule for each work package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Total number of hours for each work package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Total budget for each work package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Total budget</a:t>
          </a:r>
          <a:br>
            <a:rPr kumimoji="0" lang="da-DK" sz="1100" b="0" i="0" u="none" strike="noStrike" kern="0" cap="none" spc="0" normalizeH="0" baseline="0" noProof="0">
              <a:ln>
                <a:noFill/>
              </a:ln>
              <a:solidFill>
                <a:prstClr val="black"/>
              </a:solidFill>
              <a:effectLst/>
              <a:uLnTx/>
              <a:uFillTx/>
              <a:latin typeface="+mn-lt"/>
              <a:ea typeface="+mn-ea"/>
              <a:cs typeface="Arial" pitchFamily="34" charset="0"/>
            </a:rPr>
          </a:b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Milestones for each work package. When indicating milestones, the time of deliverable and deliverable type should be stated,  cf. the list of abbreviations "List of  deliverable types”. Each milestone does not need a deliverable but a project </a:t>
          </a:r>
          <a:r>
            <a:rPr kumimoji="0" lang="da-DK" sz="1100" b="0" i="1" u="none" strike="noStrike" kern="0" cap="none" spc="0" normalizeH="0" baseline="0" noProof="0">
              <a:ln>
                <a:noFill/>
              </a:ln>
              <a:solidFill>
                <a:prstClr val="black"/>
              </a:solidFill>
              <a:effectLst/>
              <a:uLnTx/>
              <a:uFillTx/>
              <a:latin typeface="+mn-lt"/>
              <a:ea typeface="+mn-ea"/>
              <a:cs typeface="Arial" pitchFamily="34" charset="0"/>
            </a:rPr>
            <a:t>must</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have some deliverables.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Definitions:</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Milestones = subsidiary goals</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A milestone is a planned event signalling an important decision or the completion of a project deliverable. Milestones may be used as project checkpoints to validate the project progress. Thus, a milestone is not only an indication of project progress but also an indication of which direction the project should take after accomplished milestones. Milestones must be indicated and marked by type of deliverable or by an x in the Gannt chart, and described in the sheet "Milestones".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Deliverable = result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A deliverable is a physical project result. It describes a material or immaterial object produced as a result of the project. A deliverable is different from a milestone in that a milestone is a measuring of the progress of project process, whereas a deliverable is a result of the process. In relation to GUDP a deliverable is a tangible deliverable e.g. in the form of an article in a Danish peer reviewed journal (FV2), demonstration of practical experiments (DF1) or a software programme for external application (US 2). A  list of deliverable types and abbreviations is found in sheet  5 "List of deliverable types". Deliverables must be indicated in the Gannt chart and counted in the column "Activity type (F/U/D) and deliverable type "and described in the sheet "Deliverables".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Accordance between the type of activity and the type of deliverable is necessary, as the types of deliverables are connected  to the project type. If the applicant has not applied for a project that includes research then the types of deliverables included in “Applied research” cannot be applied.</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Activity type F/U/D: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F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applied research </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includes activities concerning planned research and critical studies with the purpose of achieving increased knowledge and skills to be used in the development of new products, processes or technologies. The results of the accomplished activities may not be readily available for commercialization in a short -term perspective. However, the activities must be necessary to achieve concrete research and demonstrantion goals.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U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development</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 includes activities that contribute to the development of new or improved products, processes or technologies based on the acquisition and application of existing scientific (and other relevant) knowledge and skills. Development activities may include commercially applicable prototypes. The results of the accomplished development activities are expected to be applied, and commercialized, in a short-term perspective.</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D – </a:t>
          </a:r>
          <a:r>
            <a:rPr kumimoji="0" lang="da-DK" sz="1100" b="1" i="0" u="none" strike="noStrike" kern="0" cap="none" spc="0" normalizeH="0" baseline="0" noProof="0">
              <a:ln>
                <a:noFill/>
              </a:ln>
              <a:solidFill>
                <a:prstClr val="black"/>
              </a:solidFill>
              <a:effectLst/>
              <a:uLnTx/>
              <a:uFillTx/>
              <a:latin typeface="+mn-lt"/>
              <a:ea typeface="+mn-ea"/>
              <a:cs typeface="Arial" pitchFamily="34" charset="0"/>
            </a:rPr>
            <a:t>demonstration</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 includes activities the primary purpose of which is to disseminate scientific knowledge and practice in relation to the implementation/application of e.g. results from research and/or development activities concerning new products, processes or technologies within the areas of food, agriculture, fisheries and aquaculture. This activity should not increase the value of the demonstrated object.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Number of hours</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state the total number of hours for each work package. It is not necessary to state the total number of hours for each sub- element in the work package.The total number of hours for the project must also be stated and must be consistent with the amount stated in the total project budget in sheet  1 "Total project  budget".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0" i="0" u="sng" strike="noStrike" kern="0" cap="none" spc="0" normalizeH="0" baseline="0" noProof="0">
              <a:ln>
                <a:noFill/>
              </a:ln>
              <a:solidFill>
                <a:prstClr val="black"/>
              </a:solidFill>
              <a:effectLst/>
              <a:uLnTx/>
              <a:uFillTx/>
              <a:latin typeface="+mn-lt"/>
              <a:ea typeface="+mn-ea"/>
              <a:cs typeface="Arial" pitchFamily="34" charset="0"/>
            </a:rPr>
            <a:t>WP budget</a:t>
          </a:r>
          <a:r>
            <a:rPr kumimoji="0" lang="da-DK" sz="1100" b="0" i="0" u="none" strike="noStrike" kern="0" cap="none" spc="0" normalizeH="0" baseline="0" noProof="0">
              <a:ln>
                <a:noFill/>
              </a:ln>
              <a:solidFill>
                <a:prstClr val="black"/>
              </a:solidFill>
              <a:effectLst/>
              <a:uLnTx/>
              <a:uFillTx/>
              <a:latin typeface="+mn-lt"/>
              <a:ea typeface="+mn-ea"/>
              <a:cs typeface="Arial" pitchFamily="34" charset="0"/>
            </a:rPr>
            <a:t>: state the total budget for each work package. It is not necessary to state the total budget  for each sub- element in the work package. The total project budget must also be stated and must be consistent with the number of hours stated in the total project budget in sheet  1 "Total project  budget".</a:t>
          </a:r>
        </a:p>
      </xdr:txBody>
    </xdr:sp>
    <xdr:clientData/>
  </xdr:twoCellAnchor>
  <mc:AlternateContent xmlns:mc="http://schemas.openxmlformats.org/markup-compatibility/2006">
    <mc:Choice xmlns:a14="http://schemas.microsoft.com/office/drawing/2010/main" Requires="a14">
      <xdr:twoCellAnchor editAs="oneCell">
        <xdr:from>
          <xdr:col>19</xdr:col>
          <xdr:colOff>1628775</xdr:colOff>
          <xdr:row>42</xdr:row>
          <xdr:rowOff>180975</xdr:rowOff>
        </xdr:from>
        <xdr:to>
          <xdr:col>20</xdr:col>
          <xdr:colOff>276225</xdr:colOff>
          <xdr:row>44</xdr:row>
          <xdr:rowOff>47625</xdr:rowOff>
        </xdr:to>
        <xdr:sp macro="" textlink="">
          <xdr:nvSpPr>
            <xdr:cNvPr id="22529" name="Check Box 1" hidden="1">
              <a:extLst>
                <a:ext uri="{63B3BB69-23CF-44E3-9099-C40C66FF867C}">
                  <a14:compatExt spid="_x0000_s22529"/>
                </a:ext>
                <a:ext uri="{FF2B5EF4-FFF2-40B4-BE49-F238E27FC236}">
                  <a16:creationId xmlns=""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1752600</xdr:colOff>
          <xdr:row>43</xdr:row>
          <xdr:rowOff>180975</xdr:rowOff>
        </xdr:from>
        <xdr:to>
          <xdr:col>20</xdr:col>
          <xdr:colOff>276225</xdr:colOff>
          <xdr:row>45</xdr:row>
          <xdr:rowOff>47625</xdr:rowOff>
        </xdr:to>
        <xdr:sp macro="" textlink="">
          <xdr:nvSpPr>
            <xdr:cNvPr id="22530" name="Check Box 2" hidden="1">
              <a:extLst>
                <a:ext uri="{63B3BB69-23CF-44E3-9099-C40C66FF867C}">
                  <a14:compatExt spid="_x0000_s22530"/>
                </a:ext>
                <a:ext uri="{FF2B5EF4-FFF2-40B4-BE49-F238E27FC236}">
                  <a16:creationId xmlns=""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1752600</xdr:colOff>
          <xdr:row>44</xdr:row>
          <xdr:rowOff>180975</xdr:rowOff>
        </xdr:from>
        <xdr:to>
          <xdr:col>20</xdr:col>
          <xdr:colOff>276225</xdr:colOff>
          <xdr:row>46</xdr:row>
          <xdr:rowOff>47625</xdr:rowOff>
        </xdr:to>
        <xdr:sp macro="" textlink="">
          <xdr:nvSpPr>
            <xdr:cNvPr id="22531" name="Check Box 3" hidden="1">
              <a:extLst>
                <a:ext uri="{63B3BB69-23CF-44E3-9099-C40C66FF867C}">
                  <a14:compatExt spid="_x0000_s22531"/>
                </a:ext>
                <a:ext uri="{FF2B5EF4-FFF2-40B4-BE49-F238E27FC236}">
                  <a16:creationId xmlns=""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1743075</xdr:colOff>
          <xdr:row>46</xdr:row>
          <xdr:rowOff>180975</xdr:rowOff>
        </xdr:from>
        <xdr:to>
          <xdr:col>20</xdr:col>
          <xdr:colOff>276225</xdr:colOff>
          <xdr:row>48</xdr:row>
          <xdr:rowOff>47625</xdr:rowOff>
        </xdr:to>
        <xdr:sp macro="" textlink="">
          <xdr:nvSpPr>
            <xdr:cNvPr id="22532" name="Check Box 4" hidden="1">
              <a:extLst>
                <a:ext uri="{63B3BB69-23CF-44E3-9099-C40C66FF867C}">
                  <a14:compatExt spid="_x0000_s22532"/>
                </a:ext>
                <a:ext uri="{FF2B5EF4-FFF2-40B4-BE49-F238E27FC236}">
                  <a16:creationId xmlns=""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1752600</xdr:colOff>
          <xdr:row>45</xdr:row>
          <xdr:rowOff>180975</xdr:rowOff>
        </xdr:from>
        <xdr:to>
          <xdr:col>20</xdr:col>
          <xdr:colOff>276225</xdr:colOff>
          <xdr:row>47</xdr:row>
          <xdr:rowOff>47625</xdr:rowOff>
        </xdr:to>
        <xdr:sp macro="" textlink="">
          <xdr:nvSpPr>
            <xdr:cNvPr id="22533" name="Check Box 5" hidden="1">
              <a:extLst>
                <a:ext uri="{63B3BB69-23CF-44E3-9099-C40C66FF867C}">
                  <a14:compatExt spid="_x0000_s22533"/>
                </a:ext>
                <a:ext uri="{FF2B5EF4-FFF2-40B4-BE49-F238E27FC236}">
                  <a16:creationId xmlns=""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1752600</xdr:colOff>
          <xdr:row>48</xdr:row>
          <xdr:rowOff>180975</xdr:rowOff>
        </xdr:from>
        <xdr:to>
          <xdr:col>20</xdr:col>
          <xdr:colOff>276225</xdr:colOff>
          <xdr:row>50</xdr:row>
          <xdr:rowOff>47625</xdr:rowOff>
        </xdr:to>
        <xdr:sp macro="" textlink="">
          <xdr:nvSpPr>
            <xdr:cNvPr id="22534" name="Check Box 6" hidden="1">
              <a:extLst>
                <a:ext uri="{63B3BB69-23CF-44E3-9099-C40C66FF867C}">
                  <a14:compatExt spid="_x0000_s22534"/>
                </a:ext>
                <a:ext uri="{FF2B5EF4-FFF2-40B4-BE49-F238E27FC236}">
                  <a16:creationId xmlns=""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1762125</xdr:colOff>
          <xdr:row>47</xdr:row>
          <xdr:rowOff>161925</xdr:rowOff>
        </xdr:from>
        <xdr:to>
          <xdr:col>20</xdr:col>
          <xdr:colOff>276225</xdr:colOff>
          <xdr:row>49</xdr:row>
          <xdr:rowOff>38100</xdr:rowOff>
        </xdr:to>
        <xdr:sp macro="" textlink="">
          <xdr:nvSpPr>
            <xdr:cNvPr id="22535" name="Check Box 7" hidden="1">
              <a:extLst>
                <a:ext uri="{63B3BB69-23CF-44E3-9099-C40C66FF867C}">
                  <a14:compatExt spid="_x0000_s22535"/>
                </a:ext>
                <a:ext uri="{FF2B5EF4-FFF2-40B4-BE49-F238E27FC236}">
                  <a16:creationId xmlns=""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226219</xdr:colOff>
      <xdr:row>50</xdr:row>
      <xdr:rowOff>119064</xdr:rowOff>
    </xdr:from>
    <xdr:to>
      <xdr:col>20</xdr:col>
      <xdr:colOff>690562</xdr:colOff>
      <xdr:row>56</xdr:row>
      <xdr:rowOff>2</xdr:rowOff>
    </xdr:to>
    <xdr:sp macro="" textlink="">
      <xdr:nvSpPr>
        <xdr:cNvPr id="3" name="Tekstfelt 2">
          <a:extLst>
            <a:ext uri="{FF2B5EF4-FFF2-40B4-BE49-F238E27FC236}">
              <a16:creationId xmlns="" xmlns:a16="http://schemas.microsoft.com/office/drawing/2014/main" id="{00000000-0008-0000-0200-000003000000}"/>
            </a:ext>
          </a:extLst>
        </xdr:cNvPr>
        <xdr:cNvSpPr txBox="1"/>
      </xdr:nvSpPr>
      <xdr:spPr>
        <a:xfrm>
          <a:off x="11808619" y="9644064"/>
          <a:ext cx="997743" cy="102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Vær</a:t>
          </a:r>
          <a:r>
            <a:rPr lang="da-DK" sz="1100" baseline="0"/>
            <a:t> opmærksom på at det totale budget og det totale timetal skal stemme overens med tallene angivet i felt F14 og E16 i den samlede budgetoversigt (fane 1)</a:t>
          </a:r>
          <a:endParaRPr lang="da-DK" sz="1100"/>
        </a:p>
      </xdr:txBody>
    </xdr:sp>
    <xdr:clientData/>
  </xdr:twoCellAnchor>
  <xdr:twoCellAnchor>
    <xdr:from>
      <xdr:col>8</xdr:col>
      <xdr:colOff>369095</xdr:colOff>
      <xdr:row>15</xdr:row>
      <xdr:rowOff>71437</xdr:rowOff>
    </xdr:from>
    <xdr:to>
      <xdr:col>11</xdr:col>
      <xdr:colOff>619128</xdr:colOff>
      <xdr:row>22</xdr:row>
      <xdr:rowOff>105166</xdr:rowOff>
    </xdr:to>
    <xdr:sp macro="" textlink="">
      <xdr:nvSpPr>
        <xdr:cNvPr id="5" name="Stregbilledforklaring 1 4">
          <a:extLst>
            <a:ext uri="{FF2B5EF4-FFF2-40B4-BE49-F238E27FC236}">
              <a16:creationId xmlns="" xmlns:a16="http://schemas.microsoft.com/office/drawing/2014/main" id="{00000000-0008-0000-0200-000005000000}"/>
            </a:ext>
          </a:extLst>
        </xdr:cNvPr>
        <xdr:cNvSpPr/>
      </xdr:nvSpPr>
      <xdr:spPr>
        <a:xfrm rot="16200000">
          <a:off x="5596934" y="2577898"/>
          <a:ext cx="1367229" cy="2069308"/>
        </a:xfrm>
        <a:prstGeom prst="borderCallout1">
          <a:avLst>
            <a:gd name="adj1" fmla="val 48805"/>
            <a:gd name="adj2" fmla="val -171"/>
            <a:gd name="adj3" fmla="val -22629"/>
            <a:gd name="adj4" fmla="val -3895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8</xdr:col>
      <xdr:colOff>404815</xdr:colOff>
      <xdr:row>15</xdr:row>
      <xdr:rowOff>95250</xdr:rowOff>
    </xdr:from>
    <xdr:to>
      <xdr:col>11</xdr:col>
      <xdr:colOff>571500</xdr:colOff>
      <xdr:row>25</xdr:row>
      <xdr:rowOff>31749</xdr:rowOff>
    </xdr:to>
    <xdr:sp macro="" textlink="">
      <xdr:nvSpPr>
        <xdr:cNvPr id="6" name="Tekstfelt 5">
          <a:extLst>
            <a:ext uri="{FF2B5EF4-FFF2-40B4-BE49-F238E27FC236}">
              <a16:creationId xmlns="" xmlns:a16="http://schemas.microsoft.com/office/drawing/2014/main" id="{00000000-0008-0000-0200-000006000000}"/>
            </a:ext>
          </a:extLst>
        </xdr:cNvPr>
        <xdr:cNvSpPr txBox="1"/>
      </xdr:nvSpPr>
      <xdr:spPr>
        <a:xfrm>
          <a:off x="5281615" y="2952750"/>
          <a:ext cx="1995485" cy="18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is an example of a deliverable. Note that the deliverables are indicated with a letter-code in the year-overview, in order to clearly indicate when the delivery is taking place.</a:t>
          </a:r>
        </a:p>
      </xdr:txBody>
    </xdr:sp>
    <xdr:clientData/>
  </xdr:twoCellAnchor>
  <xdr:twoCellAnchor>
    <xdr:from>
      <xdr:col>14</xdr:col>
      <xdr:colOff>188122</xdr:colOff>
      <xdr:row>28</xdr:row>
      <xdr:rowOff>47624</xdr:rowOff>
    </xdr:from>
    <xdr:to>
      <xdr:col>18</xdr:col>
      <xdr:colOff>83347</xdr:colOff>
      <xdr:row>33</xdr:row>
      <xdr:rowOff>90879</xdr:rowOff>
    </xdr:to>
    <xdr:sp macro="" textlink="">
      <xdr:nvSpPr>
        <xdr:cNvPr id="7" name="Stregbilledforklaring 1 6">
          <a:extLst>
            <a:ext uri="{FF2B5EF4-FFF2-40B4-BE49-F238E27FC236}">
              <a16:creationId xmlns="" xmlns:a16="http://schemas.microsoft.com/office/drawing/2014/main" id="{00000000-0008-0000-0200-000007000000}"/>
            </a:ext>
          </a:extLst>
        </xdr:cNvPr>
        <xdr:cNvSpPr/>
      </xdr:nvSpPr>
      <xdr:spPr>
        <a:xfrm rot="16200000">
          <a:off x="9391457" y="4712689"/>
          <a:ext cx="995755" cy="2333625"/>
        </a:xfrm>
        <a:prstGeom prst="borderCallout1">
          <a:avLst>
            <a:gd name="adj1" fmla="val 99810"/>
            <a:gd name="adj2" fmla="val 49350"/>
            <a:gd name="adj3" fmla="val 123732"/>
            <a:gd name="adj4" fmla="val -3331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14</xdr:col>
      <xdr:colOff>173833</xdr:colOff>
      <xdr:row>27</xdr:row>
      <xdr:rowOff>185734</xdr:rowOff>
    </xdr:from>
    <xdr:to>
      <xdr:col>18</xdr:col>
      <xdr:colOff>95250</xdr:colOff>
      <xdr:row>33</xdr:row>
      <xdr:rowOff>76591</xdr:rowOff>
    </xdr:to>
    <xdr:sp macro="" textlink="">
      <xdr:nvSpPr>
        <xdr:cNvPr id="8" name="Stregbilledforklaring 1 7">
          <a:extLst>
            <a:ext uri="{FF2B5EF4-FFF2-40B4-BE49-F238E27FC236}">
              <a16:creationId xmlns="" xmlns:a16="http://schemas.microsoft.com/office/drawing/2014/main" id="{00000000-0008-0000-0200-000008000000}"/>
            </a:ext>
          </a:extLst>
        </xdr:cNvPr>
        <xdr:cNvSpPr/>
      </xdr:nvSpPr>
      <xdr:spPr>
        <a:xfrm rot="16200000">
          <a:off x="9371213" y="4666254"/>
          <a:ext cx="1033857" cy="2359817"/>
        </a:xfrm>
        <a:prstGeom prst="borderCallout1">
          <a:avLst>
            <a:gd name="adj1" fmla="val 100525"/>
            <a:gd name="adj2" fmla="val 45895"/>
            <a:gd name="adj3" fmla="val 128294"/>
            <a:gd name="adj4" fmla="val 10603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a:t>vv</a:t>
          </a:r>
        </a:p>
      </xdr:txBody>
    </xdr:sp>
    <xdr:clientData/>
  </xdr:twoCellAnchor>
  <xdr:twoCellAnchor>
    <xdr:from>
      <xdr:col>14</xdr:col>
      <xdr:colOff>109538</xdr:colOff>
      <xdr:row>27</xdr:row>
      <xdr:rowOff>126204</xdr:rowOff>
    </xdr:from>
    <xdr:to>
      <xdr:col>18</xdr:col>
      <xdr:colOff>165100</xdr:colOff>
      <xdr:row>34</xdr:row>
      <xdr:rowOff>95250</xdr:rowOff>
    </xdr:to>
    <xdr:sp macro="" textlink="">
      <xdr:nvSpPr>
        <xdr:cNvPr id="9" name="Tekstfelt 8">
          <a:extLst>
            <a:ext uri="{FF2B5EF4-FFF2-40B4-BE49-F238E27FC236}">
              <a16:creationId xmlns="" xmlns:a16="http://schemas.microsoft.com/office/drawing/2014/main" id="{00000000-0008-0000-0200-000009000000}"/>
            </a:ext>
          </a:extLst>
        </xdr:cNvPr>
        <xdr:cNvSpPr txBox="1"/>
      </xdr:nvSpPr>
      <xdr:spPr>
        <a:xfrm>
          <a:off x="12834938" y="5431629"/>
          <a:ext cx="2408237" cy="1235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Note that the activity type is "Research" (F), which is also why the deliverable types are research-related (FV4 + FV1). It is only possible to choose research deliverables if the activity is research</a:t>
          </a:r>
        </a:p>
      </xdr:txBody>
    </xdr:sp>
    <xdr:clientData/>
  </xdr:twoCellAnchor>
  <xdr:twoCellAnchor>
    <xdr:from>
      <xdr:col>3</xdr:col>
      <xdr:colOff>561977</xdr:colOff>
      <xdr:row>32</xdr:row>
      <xdr:rowOff>142875</xdr:rowOff>
    </xdr:from>
    <xdr:to>
      <xdr:col>5</xdr:col>
      <xdr:colOff>488161</xdr:colOff>
      <xdr:row>36</xdr:row>
      <xdr:rowOff>166687</xdr:rowOff>
    </xdr:to>
    <xdr:sp macro="" textlink="">
      <xdr:nvSpPr>
        <xdr:cNvPr id="10" name="Stregbilledforklaring 1 13">
          <a:extLst>
            <a:ext uri="{FF2B5EF4-FFF2-40B4-BE49-F238E27FC236}">
              <a16:creationId xmlns="" xmlns:a16="http://schemas.microsoft.com/office/drawing/2014/main" id="{00000000-0008-0000-0200-00000A000000}"/>
            </a:ext>
          </a:extLst>
        </xdr:cNvPr>
        <xdr:cNvSpPr/>
      </xdr:nvSpPr>
      <xdr:spPr>
        <a:xfrm rot="16200000">
          <a:off x="2570563" y="6059089"/>
          <a:ext cx="785812" cy="1145384"/>
        </a:xfrm>
        <a:prstGeom prst="borderCallout1">
          <a:avLst>
            <a:gd name="adj1" fmla="val 99281"/>
            <a:gd name="adj2" fmla="val 54374"/>
            <a:gd name="adj3" fmla="val 186455"/>
            <a:gd name="adj4" fmla="val 5553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678655</xdr:colOff>
      <xdr:row>33</xdr:row>
      <xdr:rowOff>23813</xdr:rowOff>
    </xdr:from>
    <xdr:to>
      <xdr:col>5</xdr:col>
      <xdr:colOff>523874</xdr:colOff>
      <xdr:row>36</xdr:row>
      <xdr:rowOff>95251</xdr:rowOff>
    </xdr:to>
    <xdr:sp macro="" textlink="">
      <xdr:nvSpPr>
        <xdr:cNvPr id="11" name="Tekstfelt 14">
          <a:extLst>
            <a:ext uri="{FF2B5EF4-FFF2-40B4-BE49-F238E27FC236}">
              <a16:creationId xmlns="" xmlns:a16="http://schemas.microsoft.com/office/drawing/2014/main" id="{00000000-0008-0000-0200-00000B000000}"/>
            </a:ext>
          </a:extLst>
        </xdr:cNvPr>
        <xdr:cNvSpPr txBox="1"/>
      </xdr:nvSpPr>
      <xdr:spPr>
        <a:xfrm>
          <a:off x="2440780" y="6310313"/>
          <a:ext cx="1131094" cy="64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is an example of a milestone</a:t>
          </a:r>
        </a:p>
      </xdr:txBody>
    </xdr:sp>
    <xdr:clientData/>
  </xdr:twoCellAnchor>
  <xdr:twoCellAnchor>
    <xdr:from>
      <xdr:col>14</xdr:col>
      <xdr:colOff>183359</xdr:colOff>
      <xdr:row>7</xdr:row>
      <xdr:rowOff>100009</xdr:rowOff>
    </xdr:from>
    <xdr:to>
      <xdr:col>18</xdr:col>
      <xdr:colOff>104776</xdr:colOff>
      <xdr:row>11</xdr:row>
      <xdr:rowOff>59530</xdr:rowOff>
    </xdr:to>
    <xdr:sp macro="" textlink="">
      <xdr:nvSpPr>
        <xdr:cNvPr id="12" name="Stregbilledforklaring 1 11">
          <a:extLst>
            <a:ext uri="{FF2B5EF4-FFF2-40B4-BE49-F238E27FC236}">
              <a16:creationId xmlns="" xmlns:a16="http://schemas.microsoft.com/office/drawing/2014/main" id="{00000000-0008-0000-0200-00000C000000}"/>
            </a:ext>
          </a:extLst>
        </xdr:cNvPr>
        <xdr:cNvSpPr/>
      </xdr:nvSpPr>
      <xdr:spPr>
        <a:xfrm rot="16200000">
          <a:off x="9536907" y="614361"/>
          <a:ext cx="721521" cy="2359817"/>
        </a:xfrm>
        <a:prstGeom prst="borderCallout1">
          <a:avLst>
            <a:gd name="adj1" fmla="val 100525"/>
            <a:gd name="adj2" fmla="val 45895"/>
            <a:gd name="adj3" fmla="val 125126"/>
            <a:gd name="adj4" fmla="val 12253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14</xdr:col>
      <xdr:colOff>183359</xdr:colOff>
      <xdr:row>7</xdr:row>
      <xdr:rowOff>100010</xdr:rowOff>
    </xdr:from>
    <xdr:to>
      <xdr:col>18</xdr:col>
      <xdr:colOff>214312</xdr:colOff>
      <xdr:row>11</xdr:row>
      <xdr:rowOff>142876</xdr:rowOff>
    </xdr:to>
    <xdr:sp macro="" textlink="">
      <xdr:nvSpPr>
        <xdr:cNvPr id="13" name="Tekstfelt 12">
          <a:extLst>
            <a:ext uri="{FF2B5EF4-FFF2-40B4-BE49-F238E27FC236}">
              <a16:creationId xmlns="" xmlns:a16="http://schemas.microsoft.com/office/drawing/2014/main" id="{00000000-0008-0000-0200-00000D000000}"/>
            </a:ext>
          </a:extLst>
        </xdr:cNvPr>
        <xdr:cNvSpPr txBox="1"/>
      </xdr:nvSpPr>
      <xdr:spPr>
        <a:xfrm>
          <a:off x="8717759" y="1433510"/>
          <a:ext cx="2469353" cy="80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is</a:t>
          </a:r>
          <a:r>
            <a:rPr lang="da-DK" sz="1100" baseline="0"/>
            <a:t> an example of an activity type- "Research"= F, </a:t>
          </a:r>
          <a:r>
            <a:rPr lang="da-DK" sz="1100" b="0" baseline="0"/>
            <a:t>"Development"=U, "Demonstration"=D</a:t>
          </a:r>
          <a:endParaRPr lang="da-DK" sz="1100"/>
        </a:p>
      </xdr:txBody>
    </xdr:sp>
    <xdr:clientData/>
  </xdr:twoCellAnchor>
  <xdr:twoCellAnchor>
    <xdr:from>
      <xdr:col>19</xdr:col>
      <xdr:colOff>128984</xdr:colOff>
      <xdr:row>50</xdr:row>
      <xdr:rowOff>13895</xdr:rowOff>
    </xdr:from>
    <xdr:to>
      <xdr:col>20</xdr:col>
      <xdr:colOff>690562</xdr:colOff>
      <xdr:row>56</xdr:row>
      <xdr:rowOff>11907</xdr:rowOff>
    </xdr:to>
    <xdr:sp macro="" textlink="">
      <xdr:nvSpPr>
        <xdr:cNvPr id="14" name="Stregbilledforklaring 1 13">
          <a:extLst>
            <a:ext uri="{FF2B5EF4-FFF2-40B4-BE49-F238E27FC236}">
              <a16:creationId xmlns="" xmlns:a16="http://schemas.microsoft.com/office/drawing/2014/main" id="{00000000-0008-0000-0200-00000E000000}"/>
            </a:ext>
          </a:extLst>
        </xdr:cNvPr>
        <xdr:cNvSpPr/>
      </xdr:nvSpPr>
      <xdr:spPr>
        <a:xfrm rot="5400000">
          <a:off x="18035192" y="8485587"/>
          <a:ext cx="1102912" cy="3044428"/>
        </a:xfrm>
        <a:prstGeom prst="borderCallout1">
          <a:avLst>
            <a:gd name="adj1" fmla="val 51687"/>
            <a:gd name="adj2" fmla="val 102090"/>
            <a:gd name="adj3" fmla="val 32680"/>
            <a:gd name="adj4" fmla="val 15958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19</xdr:col>
      <xdr:colOff>226219</xdr:colOff>
      <xdr:row>50</xdr:row>
      <xdr:rowOff>119064</xdr:rowOff>
    </xdr:from>
    <xdr:to>
      <xdr:col>20</xdr:col>
      <xdr:colOff>690562</xdr:colOff>
      <xdr:row>56</xdr:row>
      <xdr:rowOff>2</xdr:rowOff>
    </xdr:to>
    <xdr:sp macro="" textlink="">
      <xdr:nvSpPr>
        <xdr:cNvPr id="15" name="Tekstfelt 14">
          <a:extLst>
            <a:ext uri="{FF2B5EF4-FFF2-40B4-BE49-F238E27FC236}">
              <a16:creationId xmlns="" xmlns:a16="http://schemas.microsoft.com/office/drawing/2014/main" id="{00000000-0008-0000-0200-00000F000000}"/>
            </a:ext>
          </a:extLst>
        </xdr:cNvPr>
        <xdr:cNvSpPr txBox="1"/>
      </xdr:nvSpPr>
      <xdr:spPr>
        <a:xfrm>
          <a:off x="17161669" y="9561514"/>
          <a:ext cx="2947193" cy="985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Note that the</a:t>
          </a:r>
          <a:r>
            <a:rPr lang="da-DK" sz="1100" baseline="0"/>
            <a:t> total budget and the total no. of hours has to comply with the numbers indicated in B13 and G13 in the summed budget-overview</a:t>
          </a:r>
          <a:endParaRPr lang="da-DK" sz="1100"/>
        </a:p>
        <a:p>
          <a:r>
            <a:rPr lang="da-DK" sz="1100" baseline="0"/>
            <a:t>(Sheet "Total project budget")</a:t>
          </a:r>
          <a:endParaRPr lang="da-DK" sz="1100"/>
        </a:p>
      </xdr:txBody>
    </xdr:sp>
    <xdr:clientData/>
  </xdr:twoCellAnchor>
  <xdr:twoCellAnchor>
    <xdr:from>
      <xdr:col>19</xdr:col>
      <xdr:colOff>0</xdr:colOff>
      <xdr:row>58</xdr:row>
      <xdr:rowOff>171450</xdr:rowOff>
    </xdr:from>
    <xdr:to>
      <xdr:col>20</xdr:col>
      <xdr:colOff>1962149</xdr:colOff>
      <xdr:row>60</xdr:row>
      <xdr:rowOff>183357</xdr:rowOff>
    </xdr:to>
    <xdr:sp macro="" textlink="">
      <xdr:nvSpPr>
        <xdr:cNvPr id="16" name="Rektangel 15">
          <a:extLst>
            <a:ext uri="{FF2B5EF4-FFF2-40B4-BE49-F238E27FC236}">
              <a16:creationId xmlns="" xmlns:a16="http://schemas.microsoft.com/office/drawing/2014/main" id="{00000000-0008-0000-0200-000010000000}"/>
            </a:ext>
          </a:extLst>
        </xdr:cNvPr>
        <xdr:cNvSpPr/>
      </xdr:nvSpPr>
      <xdr:spPr>
        <a:xfrm>
          <a:off x="16935450" y="11087100"/>
          <a:ext cx="4444999" cy="38020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19</xdr:col>
      <xdr:colOff>128984</xdr:colOff>
      <xdr:row>50</xdr:row>
      <xdr:rowOff>13895</xdr:rowOff>
    </xdr:from>
    <xdr:to>
      <xdr:col>20</xdr:col>
      <xdr:colOff>690562</xdr:colOff>
      <xdr:row>56</xdr:row>
      <xdr:rowOff>11907</xdr:rowOff>
    </xdr:to>
    <xdr:sp macro="" textlink="">
      <xdr:nvSpPr>
        <xdr:cNvPr id="17" name="Stregbilledforklaring 1 16">
          <a:extLst>
            <a:ext uri="{FF2B5EF4-FFF2-40B4-BE49-F238E27FC236}">
              <a16:creationId xmlns="" xmlns:a16="http://schemas.microsoft.com/office/drawing/2014/main" id="{00000000-0008-0000-0200-000011000000}"/>
            </a:ext>
          </a:extLst>
        </xdr:cNvPr>
        <xdr:cNvSpPr/>
      </xdr:nvSpPr>
      <xdr:spPr>
        <a:xfrm rot="5400000">
          <a:off x="18035192" y="8485587"/>
          <a:ext cx="1102912" cy="3044428"/>
        </a:xfrm>
        <a:prstGeom prst="borderCallout1">
          <a:avLst>
            <a:gd name="adj1" fmla="val 51687"/>
            <a:gd name="adj2" fmla="val 102090"/>
            <a:gd name="adj3" fmla="val 32680"/>
            <a:gd name="adj4" fmla="val 15958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19</xdr:col>
      <xdr:colOff>226219</xdr:colOff>
      <xdr:row>50</xdr:row>
      <xdr:rowOff>119064</xdr:rowOff>
    </xdr:from>
    <xdr:to>
      <xdr:col>20</xdr:col>
      <xdr:colOff>690562</xdr:colOff>
      <xdr:row>56</xdr:row>
      <xdr:rowOff>2</xdr:rowOff>
    </xdr:to>
    <xdr:sp macro="" textlink="">
      <xdr:nvSpPr>
        <xdr:cNvPr id="18" name="Tekstfelt 17">
          <a:extLst>
            <a:ext uri="{FF2B5EF4-FFF2-40B4-BE49-F238E27FC236}">
              <a16:creationId xmlns="" xmlns:a16="http://schemas.microsoft.com/office/drawing/2014/main" id="{00000000-0008-0000-0200-000012000000}"/>
            </a:ext>
          </a:extLst>
        </xdr:cNvPr>
        <xdr:cNvSpPr txBox="1"/>
      </xdr:nvSpPr>
      <xdr:spPr>
        <a:xfrm>
          <a:off x="17161669" y="9561514"/>
          <a:ext cx="2947193" cy="985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Note that the</a:t>
          </a:r>
          <a:r>
            <a:rPr lang="da-DK" sz="1100" baseline="0"/>
            <a:t> total budget and the total no. of hours has to comply with the numbers indicated in B13 and G13 in the summed budget-overview</a:t>
          </a:r>
          <a:endParaRPr lang="da-DK" sz="1100"/>
        </a:p>
        <a:p>
          <a:r>
            <a:rPr lang="da-DK" sz="1100" baseline="0"/>
            <a:t>(Sheet "Total project budget")</a:t>
          </a:r>
          <a:endParaRPr lang="da-DK" sz="1100"/>
        </a:p>
      </xdr:txBody>
    </xdr:sp>
    <xdr:clientData/>
  </xdr:twoCellAnchor>
  <xdr:twoCellAnchor>
    <xdr:from>
      <xdr:col>19</xdr:col>
      <xdr:colOff>0</xdr:colOff>
      <xdr:row>58</xdr:row>
      <xdr:rowOff>171450</xdr:rowOff>
    </xdr:from>
    <xdr:to>
      <xdr:col>20</xdr:col>
      <xdr:colOff>1962149</xdr:colOff>
      <xdr:row>60</xdr:row>
      <xdr:rowOff>183357</xdr:rowOff>
    </xdr:to>
    <xdr:sp macro="" textlink="">
      <xdr:nvSpPr>
        <xdr:cNvPr id="19" name="Rektangel 18">
          <a:extLst>
            <a:ext uri="{FF2B5EF4-FFF2-40B4-BE49-F238E27FC236}">
              <a16:creationId xmlns="" xmlns:a16="http://schemas.microsoft.com/office/drawing/2014/main" id="{00000000-0008-0000-0200-000013000000}"/>
            </a:ext>
          </a:extLst>
        </xdr:cNvPr>
        <xdr:cNvSpPr/>
      </xdr:nvSpPr>
      <xdr:spPr>
        <a:xfrm>
          <a:off x="16935450" y="11087100"/>
          <a:ext cx="4444999" cy="38020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14</xdr:row>
          <xdr:rowOff>104775</xdr:rowOff>
        </xdr:from>
        <xdr:to>
          <xdr:col>9</xdr:col>
          <xdr:colOff>1028700</xdr:colOff>
          <xdr:row>17</xdr:row>
          <xdr:rowOff>66675</xdr:rowOff>
        </xdr:to>
        <xdr:sp macro="" textlink="">
          <xdr:nvSpPr>
            <xdr:cNvPr id="2051" name="Button 3" descr="Validér data" hidden="1">
              <a:extLst>
                <a:ext uri="{63B3BB69-23CF-44E3-9099-C40C66FF867C}">
                  <a14:compatExt spid="_x0000_s2051"/>
                </a:ext>
                <a:ext uri="{FF2B5EF4-FFF2-40B4-BE49-F238E27FC236}">
                  <a16:creationId xmlns="" xmlns:a16="http://schemas.microsoft.com/office/drawing/2014/main" id="{00000000-0008-0000-05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cs typeface="Calibri"/>
                </a:rPr>
                <a:t>Validate data</a:t>
              </a:r>
            </a:p>
          </xdr:txBody>
        </xdr:sp>
        <xdr:clientData fPrintsWithSheet="0"/>
      </xdr:twoCellAnchor>
    </mc:Choice>
    <mc:Fallback/>
  </mc:AlternateContent>
  <xdr:twoCellAnchor>
    <xdr:from>
      <xdr:col>9</xdr:col>
      <xdr:colOff>13607</xdr:colOff>
      <xdr:row>51</xdr:row>
      <xdr:rowOff>0</xdr:rowOff>
    </xdr:from>
    <xdr:to>
      <xdr:col>15</xdr:col>
      <xdr:colOff>0</xdr:colOff>
      <xdr:row>60</xdr:row>
      <xdr:rowOff>203993</xdr:rowOff>
    </xdr:to>
    <xdr:sp macro="" textlink="" fLocksText="0">
      <xdr:nvSpPr>
        <xdr:cNvPr id="5" name="TextBox 4">
          <a:extLst>
            <a:ext uri="{FF2B5EF4-FFF2-40B4-BE49-F238E27FC236}">
              <a16:creationId xmlns="" xmlns:a16="http://schemas.microsoft.com/office/drawing/2014/main" id="{00000000-0008-0000-0500-000005000000}"/>
            </a:ext>
          </a:extLst>
        </xdr:cNvPr>
        <xdr:cNvSpPr txBox="1"/>
      </xdr:nvSpPr>
      <xdr:spPr>
        <a:xfrm>
          <a:off x="12062732" y="63817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67</xdr:row>
      <xdr:rowOff>0</xdr:rowOff>
    </xdr:from>
    <xdr:to>
      <xdr:col>15</xdr:col>
      <xdr:colOff>0</xdr:colOff>
      <xdr:row>76</xdr:row>
      <xdr:rowOff>203993</xdr:rowOff>
    </xdr:to>
    <xdr:sp macro="" textlink="" fLocksText="0">
      <xdr:nvSpPr>
        <xdr:cNvPr id="6" name="TextBox 5">
          <a:extLst>
            <a:ext uri="{FF2B5EF4-FFF2-40B4-BE49-F238E27FC236}">
              <a16:creationId xmlns="" xmlns:a16="http://schemas.microsoft.com/office/drawing/2014/main" id="{00000000-0008-0000-0500-000006000000}"/>
            </a:ext>
          </a:extLst>
        </xdr:cNvPr>
        <xdr:cNvSpPr txBox="1"/>
      </xdr:nvSpPr>
      <xdr:spPr>
        <a:xfrm>
          <a:off x="12062732" y="92678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Lønomkostninger (timeantal og forventet</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sats): </a:t>
          </a:r>
          <a:endParaRPr lang="da-DK">
            <a:effectLst/>
          </a:endParaRPr>
        </a:p>
        <a:p>
          <a:r>
            <a:rPr lang="da-DK" sz="1100">
              <a:solidFill>
                <a:schemeClr val="dk1"/>
              </a:solidFill>
              <a:effectLst/>
              <a:latin typeface="+mn-lt"/>
              <a:ea typeface="+mn-ea"/>
              <a:cs typeface="+mn-cs"/>
            </a:rPr>
            <a:t>Ekstern bistand (Navn og beskrivelse af arbejde):</a:t>
          </a:r>
          <a:endParaRPr lang="da-DK">
            <a:effectLst/>
          </a:endParaRPr>
        </a:p>
        <a:p>
          <a:r>
            <a:rPr lang="da-DK" sz="1100">
              <a:solidFill>
                <a:schemeClr val="dk1"/>
              </a:solidFill>
              <a:effectLst/>
              <a:latin typeface="+mn-lt"/>
              <a:ea typeface="+mn-ea"/>
              <a:cs typeface="+mn-cs"/>
            </a:rPr>
            <a:t>Øvrige omk.: </a:t>
          </a:r>
          <a:endParaRPr lang="da-DK">
            <a:effectLst/>
          </a:endParaRPr>
        </a:p>
        <a:p>
          <a:r>
            <a:rPr lang="da-DK" sz="1100">
              <a:solidFill>
                <a:schemeClr val="dk1"/>
              </a:solidFill>
              <a:effectLst/>
              <a:latin typeface="+mn-lt"/>
              <a:ea typeface="+mn-ea"/>
              <a:cs typeface="+mn-cs"/>
            </a:rPr>
            <a:t>Apparatur/udstyr:</a:t>
          </a:r>
          <a:endParaRPr lang="da-DK">
            <a:effectLst/>
          </a:endParaRPr>
        </a:p>
        <a:p>
          <a:r>
            <a:rPr lang="da-DK" sz="1100">
              <a:solidFill>
                <a:schemeClr val="dk1"/>
              </a:solidFill>
              <a:effectLst/>
              <a:latin typeface="+mn-lt"/>
              <a:ea typeface="+mn-ea"/>
              <a:cs typeface="+mn-cs"/>
            </a:rPr>
            <a:t>Scrap-værdi:</a:t>
          </a:r>
          <a:endParaRPr lang="da-DK">
            <a:effectLst/>
          </a:endParaRPr>
        </a:p>
        <a:p>
          <a:r>
            <a:rPr lang="da-DK" sz="1100">
              <a:solidFill>
                <a:schemeClr val="dk1"/>
              </a:solidFill>
              <a:effectLst/>
              <a:latin typeface="+mn-lt"/>
              <a:ea typeface="+mn-ea"/>
              <a:cs typeface="+mn-cs"/>
            </a:rPr>
            <a:t>Evt. Indtægter:</a:t>
          </a:r>
          <a:endParaRPr lang="da-DK">
            <a:effectLst/>
          </a:endParaRPr>
        </a:p>
        <a:p>
          <a:r>
            <a:rPr lang="da-DK" sz="1100">
              <a:solidFill>
                <a:schemeClr val="dk1"/>
              </a:solidFill>
              <a:effectLst/>
              <a:latin typeface="+mn-lt"/>
              <a:ea typeface="+mn-ea"/>
              <a:cs typeface="+mn-cs"/>
            </a:rPr>
            <a:t>Revision: </a:t>
          </a:r>
          <a:endParaRPr lang="da-DK">
            <a:effectLst/>
          </a:endParaRPr>
        </a:p>
      </xdr:txBody>
    </xdr:sp>
    <xdr:clientData/>
  </xdr:twoCellAnchor>
  <xdr:twoCellAnchor>
    <xdr:from>
      <xdr:col>9</xdr:col>
      <xdr:colOff>13607</xdr:colOff>
      <xdr:row>83</xdr:row>
      <xdr:rowOff>0</xdr:rowOff>
    </xdr:from>
    <xdr:to>
      <xdr:col>15</xdr:col>
      <xdr:colOff>0</xdr:colOff>
      <xdr:row>92</xdr:row>
      <xdr:rowOff>203993</xdr:rowOff>
    </xdr:to>
    <xdr:sp macro="" textlink="" fLocksText="0">
      <xdr:nvSpPr>
        <xdr:cNvPr id="7" name="TextBox 6">
          <a:extLst>
            <a:ext uri="{FF2B5EF4-FFF2-40B4-BE49-F238E27FC236}">
              <a16:creationId xmlns="" xmlns:a16="http://schemas.microsoft.com/office/drawing/2014/main" id="{00000000-0008-0000-0500-000007000000}"/>
            </a:ext>
          </a:extLst>
        </xdr:cNvPr>
        <xdr:cNvSpPr txBox="1"/>
      </xdr:nvSpPr>
      <xdr:spPr>
        <a:xfrm>
          <a:off x="12062732" y="121539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99</xdr:row>
      <xdr:rowOff>0</xdr:rowOff>
    </xdr:from>
    <xdr:to>
      <xdr:col>15</xdr:col>
      <xdr:colOff>0</xdr:colOff>
      <xdr:row>108</xdr:row>
      <xdr:rowOff>203993</xdr:rowOff>
    </xdr:to>
    <xdr:sp macro="" textlink="" fLocksText="0">
      <xdr:nvSpPr>
        <xdr:cNvPr id="8" name="TextBox 7">
          <a:extLst>
            <a:ext uri="{FF2B5EF4-FFF2-40B4-BE49-F238E27FC236}">
              <a16:creationId xmlns="" xmlns:a16="http://schemas.microsoft.com/office/drawing/2014/main" id="{00000000-0008-0000-0500-000008000000}"/>
            </a:ext>
          </a:extLst>
        </xdr:cNvPr>
        <xdr:cNvSpPr txBox="1"/>
      </xdr:nvSpPr>
      <xdr:spPr>
        <a:xfrm>
          <a:off x="12062732" y="150399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115</xdr:row>
      <xdr:rowOff>0</xdr:rowOff>
    </xdr:from>
    <xdr:to>
      <xdr:col>15</xdr:col>
      <xdr:colOff>0</xdr:colOff>
      <xdr:row>124</xdr:row>
      <xdr:rowOff>203993</xdr:rowOff>
    </xdr:to>
    <xdr:sp macro="" textlink="" fLocksText="0">
      <xdr:nvSpPr>
        <xdr:cNvPr id="9" name="TextBox 8">
          <a:extLst>
            <a:ext uri="{FF2B5EF4-FFF2-40B4-BE49-F238E27FC236}">
              <a16:creationId xmlns="" xmlns:a16="http://schemas.microsoft.com/office/drawing/2014/main" id="{00000000-0008-0000-0500-000009000000}"/>
            </a:ext>
          </a:extLst>
        </xdr:cNvPr>
        <xdr:cNvSpPr txBox="1"/>
      </xdr:nvSpPr>
      <xdr:spPr>
        <a:xfrm>
          <a:off x="12062732" y="179260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131</xdr:row>
      <xdr:rowOff>0</xdr:rowOff>
    </xdr:from>
    <xdr:to>
      <xdr:col>15</xdr:col>
      <xdr:colOff>0</xdr:colOff>
      <xdr:row>140</xdr:row>
      <xdr:rowOff>203993</xdr:rowOff>
    </xdr:to>
    <xdr:sp macro="" textlink="" fLocksText="0">
      <xdr:nvSpPr>
        <xdr:cNvPr id="10" name="TextBox 9">
          <a:extLst>
            <a:ext uri="{FF2B5EF4-FFF2-40B4-BE49-F238E27FC236}">
              <a16:creationId xmlns="" xmlns:a16="http://schemas.microsoft.com/office/drawing/2014/main" id="{00000000-0008-0000-0500-00000A000000}"/>
            </a:ext>
          </a:extLst>
        </xdr:cNvPr>
        <xdr:cNvSpPr txBox="1"/>
      </xdr:nvSpPr>
      <xdr:spPr>
        <a:xfrm>
          <a:off x="12062732" y="208121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147</xdr:row>
      <xdr:rowOff>0</xdr:rowOff>
    </xdr:from>
    <xdr:to>
      <xdr:col>15</xdr:col>
      <xdr:colOff>0</xdr:colOff>
      <xdr:row>156</xdr:row>
      <xdr:rowOff>203993</xdr:rowOff>
    </xdr:to>
    <xdr:sp macro="" textlink="" fLocksText="0">
      <xdr:nvSpPr>
        <xdr:cNvPr id="11" name="TextBox 10">
          <a:extLst>
            <a:ext uri="{FF2B5EF4-FFF2-40B4-BE49-F238E27FC236}">
              <a16:creationId xmlns="" xmlns:a16="http://schemas.microsoft.com/office/drawing/2014/main" id="{00000000-0008-0000-0500-00000B000000}"/>
            </a:ext>
          </a:extLst>
        </xdr:cNvPr>
        <xdr:cNvSpPr txBox="1"/>
      </xdr:nvSpPr>
      <xdr:spPr>
        <a:xfrm>
          <a:off x="12062732" y="236982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163</xdr:row>
      <xdr:rowOff>0</xdr:rowOff>
    </xdr:from>
    <xdr:to>
      <xdr:col>15</xdr:col>
      <xdr:colOff>0</xdr:colOff>
      <xdr:row>172</xdr:row>
      <xdr:rowOff>203993</xdr:rowOff>
    </xdr:to>
    <xdr:sp macro="" textlink="" fLocksText="0">
      <xdr:nvSpPr>
        <xdr:cNvPr id="12" name="TextBox 11">
          <a:extLst>
            <a:ext uri="{FF2B5EF4-FFF2-40B4-BE49-F238E27FC236}">
              <a16:creationId xmlns="" xmlns:a16="http://schemas.microsoft.com/office/drawing/2014/main" id="{00000000-0008-0000-0500-00000C000000}"/>
            </a:ext>
          </a:extLst>
        </xdr:cNvPr>
        <xdr:cNvSpPr txBox="1"/>
      </xdr:nvSpPr>
      <xdr:spPr>
        <a:xfrm>
          <a:off x="12062732" y="265842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179</xdr:row>
      <xdr:rowOff>0</xdr:rowOff>
    </xdr:from>
    <xdr:to>
      <xdr:col>15</xdr:col>
      <xdr:colOff>0</xdr:colOff>
      <xdr:row>188</xdr:row>
      <xdr:rowOff>203993</xdr:rowOff>
    </xdr:to>
    <xdr:sp macro="" textlink="" fLocksText="0">
      <xdr:nvSpPr>
        <xdr:cNvPr id="13" name="TextBox 12">
          <a:extLst>
            <a:ext uri="{FF2B5EF4-FFF2-40B4-BE49-F238E27FC236}">
              <a16:creationId xmlns="" xmlns:a16="http://schemas.microsoft.com/office/drawing/2014/main" id="{00000000-0008-0000-0500-00000D000000}"/>
            </a:ext>
          </a:extLst>
        </xdr:cNvPr>
        <xdr:cNvSpPr txBox="1"/>
      </xdr:nvSpPr>
      <xdr:spPr>
        <a:xfrm>
          <a:off x="12062732" y="294703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195</xdr:row>
      <xdr:rowOff>0</xdr:rowOff>
    </xdr:from>
    <xdr:to>
      <xdr:col>15</xdr:col>
      <xdr:colOff>0</xdr:colOff>
      <xdr:row>204</xdr:row>
      <xdr:rowOff>203993</xdr:rowOff>
    </xdr:to>
    <xdr:sp macro="" textlink="" fLocksText="0">
      <xdr:nvSpPr>
        <xdr:cNvPr id="14" name="TextBox 13">
          <a:extLst>
            <a:ext uri="{FF2B5EF4-FFF2-40B4-BE49-F238E27FC236}">
              <a16:creationId xmlns="" xmlns:a16="http://schemas.microsoft.com/office/drawing/2014/main" id="{00000000-0008-0000-0500-00000E000000}"/>
            </a:ext>
          </a:extLst>
        </xdr:cNvPr>
        <xdr:cNvSpPr txBox="1"/>
      </xdr:nvSpPr>
      <xdr:spPr>
        <a:xfrm>
          <a:off x="12062732" y="323564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211</xdr:row>
      <xdr:rowOff>0</xdr:rowOff>
    </xdr:from>
    <xdr:to>
      <xdr:col>15</xdr:col>
      <xdr:colOff>0</xdr:colOff>
      <xdr:row>220</xdr:row>
      <xdr:rowOff>203993</xdr:rowOff>
    </xdr:to>
    <xdr:sp macro="" textlink="" fLocksText="0">
      <xdr:nvSpPr>
        <xdr:cNvPr id="15" name="TextBox 14">
          <a:extLst>
            <a:ext uri="{FF2B5EF4-FFF2-40B4-BE49-F238E27FC236}">
              <a16:creationId xmlns="" xmlns:a16="http://schemas.microsoft.com/office/drawing/2014/main" id="{00000000-0008-0000-0500-00000F000000}"/>
            </a:ext>
          </a:extLst>
        </xdr:cNvPr>
        <xdr:cNvSpPr txBox="1"/>
      </xdr:nvSpPr>
      <xdr:spPr>
        <a:xfrm>
          <a:off x="12062732" y="352425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227</xdr:row>
      <xdr:rowOff>0</xdr:rowOff>
    </xdr:from>
    <xdr:to>
      <xdr:col>15</xdr:col>
      <xdr:colOff>0</xdr:colOff>
      <xdr:row>236</xdr:row>
      <xdr:rowOff>203993</xdr:rowOff>
    </xdr:to>
    <xdr:sp macro="" textlink="" fLocksText="0">
      <xdr:nvSpPr>
        <xdr:cNvPr id="16" name="TextBox 15">
          <a:extLst>
            <a:ext uri="{FF2B5EF4-FFF2-40B4-BE49-F238E27FC236}">
              <a16:creationId xmlns="" xmlns:a16="http://schemas.microsoft.com/office/drawing/2014/main" id="{00000000-0008-0000-0500-000010000000}"/>
            </a:ext>
          </a:extLst>
        </xdr:cNvPr>
        <xdr:cNvSpPr txBox="1"/>
      </xdr:nvSpPr>
      <xdr:spPr>
        <a:xfrm>
          <a:off x="12062732" y="381285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243</xdr:row>
      <xdr:rowOff>0</xdr:rowOff>
    </xdr:from>
    <xdr:to>
      <xdr:col>15</xdr:col>
      <xdr:colOff>0</xdr:colOff>
      <xdr:row>252</xdr:row>
      <xdr:rowOff>203993</xdr:rowOff>
    </xdr:to>
    <xdr:sp macro="" textlink="" fLocksText="0">
      <xdr:nvSpPr>
        <xdr:cNvPr id="17" name="TextBox 16">
          <a:extLst>
            <a:ext uri="{FF2B5EF4-FFF2-40B4-BE49-F238E27FC236}">
              <a16:creationId xmlns="" xmlns:a16="http://schemas.microsoft.com/office/drawing/2014/main" id="{00000000-0008-0000-0500-000011000000}"/>
            </a:ext>
          </a:extLst>
        </xdr:cNvPr>
        <xdr:cNvSpPr txBox="1"/>
      </xdr:nvSpPr>
      <xdr:spPr>
        <a:xfrm>
          <a:off x="12062732" y="410146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259</xdr:row>
      <xdr:rowOff>0</xdr:rowOff>
    </xdr:from>
    <xdr:to>
      <xdr:col>15</xdr:col>
      <xdr:colOff>0</xdr:colOff>
      <xdr:row>268</xdr:row>
      <xdr:rowOff>203993</xdr:rowOff>
    </xdr:to>
    <xdr:sp macro="" textlink="" fLocksText="0">
      <xdr:nvSpPr>
        <xdr:cNvPr id="18" name="TextBox 17">
          <a:extLst>
            <a:ext uri="{FF2B5EF4-FFF2-40B4-BE49-F238E27FC236}">
              <a16:creationId xmlns="" xmlns:a16="http://schemas.microsoft.com/office/drawing/2014/main" id="{00000000-0008-0000-0500-000012000000}"/>
            </a:ext>
          </a:extLst>
        </xdr:cNvPr>
        <xdr:cNvSpPr txBox="1"/>
      </xdr:nvSpPr>
      <xdr:spPr>
        <a:xfrm>
          <a:off x="12062732" y="439007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275</xdr:row>
      <xdr:rowOff>0</xdr:rowOff>
    </xdr:from>
    <xdr:to>
      <xdr:col>15</xdr:col>
      <xdr:colOff>0</xdr:colOff>
      <xdr:row>284</xdr:row>
      <xdr:rowOff>203993</xdr:rowOff>
    </xdr:to>
    <xdr:sp macro="" textlink="" fLocksText="0">
      <xdr:nvSpPr>
        <xdr:cNvPr id="19" name="TextBox 18">
          <a:extLst>
            <a:ext uri="{FF2B5EF4-FFF2-40B4-BE49-F238E27FC236}">
              <a16:creationId xmlns="" xmlns:a16="http://schemas.microsoft.com/office/drawing/2014/main" id="{00000000-0008-0000-0500-000013000000}"/>
            </a:ext>
          </a:extLst>
        </xdr:cNvPr>
        <xdr:cNvSpPr txBox="1"/>
      </xdr:nvSpPr>
      <xdr:spPr>
        <a:xfrm>
          <a:off x="12062732" y="467868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291</xdr:row>
      <xdr:rowOff>0</xdr:rowOff>
    </xdr:from>
    <xdr:to>
      <xdr:col>15</xdr:col>
      <xdr:colOff>0</xdr:colOff>
      <xdr:row>300</xdr:row>
      <xdr:rowOff>203993</xdr:rowOff>
    </xdr:to>
    <xdr:sp macro="" textlink="" fLocksText="0">
      <xdr:nvSpPr>
        <xdr:cNvPr id="20" name="TextBox 19">
          <a:extLst>
            <a:ext uri="{FF2B5EF4-FFF2-40B4-BE49-F238E27FC236}">
              <a16:creationId xmlns="" xmlns:a16="http://schemas.microsoft.com/office/drawing/2014/main" id="{00000000-0008-0000-0500-000014000000}"/>
            </a:ext>
          </a:extLst>
        </xdr:cNvPr>
        <xdr:cNvSpPr txBox="1"/>
      </xdr:nvSpPr>
      <xdr:spPr>
        <a:xfrm>
          <a:off x="12062732" y="496728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307</xdr:row>
      <xdr:rowOff>0</xdr:rowOff>
    </xdr:from>
    <xdr:to>
      <xdr:col>15</xdr:col>
      <xdr:colOff>0</xdr:colOff>
      <xdr:row>316</xdr:row>
      <xdr:rowOff>203993</xdr:rowOff>
    </xdr:to>
    <xdr:sp macro="" textlink="" fLocksText="0">
      <xdr:nvSpPr>
        <xdr:cNvPr id="21" name="TextBox 20">
          <a:extLst>
            <a:ext uri="{FF2B5EF4-FFF2-40B4-BE49-F238E27FC236}">
              <a16:creationId xmlns="" xmlns:a16="http://schemas.microsoft.com/office/drawing/2014/main" id="{00000000-0008-0000-0500-000015000000}"/>
            </a:ext>
          </a:extLst>
        </xdr:cNvPr>
        <xdr:cNvSpPr txBox="1"/>
      </xdr:nvSpPr>
      <xdr:spPr>
        <a:xfrm>
          <a:off x="12062732" y="525589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323</xdr:row>
      <xdr:rowOff>0</xdr:rowOff>
    </xdr:from>
    <xdr:to>
      <xdr:col>15</xdr:col>
      <xdr:colOff>0</xdr:colOff>
      <xdr:row>332</xdr:row>
      <xdr:rowOff>203993</xdr:rowOff>
    </xdr:to>
    <xdr:sp macro="" textlink="" fLocksText="0">
      <xdr:nvSpPr>
        <xdr:cNvPr id="22" name="TextBox 21">
          <a:extLst>
            <a:ext uri="{FF2B5EF4-FFF2-40B4-BE49-F238E27FC236}">
              <a16:creationId xmlns="" xmlns:a16="http://schemas.microsoft.com/office/drawing/2014/main" id="{00000000-0008-0000-0500-000016000000}"/>
            </a:ext>
          </a:extLst>
        </xdr:cNvPr>
        <xdr:cNvSpPr txBox="1"/>
      </xdr:nvSpPr>
      <xdr:spPr>
        <a:xfrm>
          <a:off x="12062732" y="554450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180975</xdr:colOff>
      <xdr:row>5</xdr:row>
      <xdr:rowOff>180975</xdr:rowOff>
    </xdr:from>
    <xdr:to>
      <xdr:col>13</xdr:col>
      <xdr:colOff>858309</xdr:colOff>
      <xdr:row>13</xdr:row>
      <xdr:rowOff>2117</xdr:rowOff>
    </xdr:to>
    <xdr:sp macro="" textlink="">
      <xdr:nvSpPr>
        <xdr:cNvPr id="23" name="Tekstfelt 14">
          <a:extLst>
            <a:ext uri="{FF2B5EF4-FFF2-40B4-BE49-F238E27FC236}">
              <a16:creationId xmlns="" xmlns:a16="http://schemas.microsoft.com/office/drawing/2014/main" id="{00000000-0008-0000-0500-000017000000}"/>
            </a:ext>
          </a:extLst>
        </xdr:cNvPr>
        <xdr:cNvSpPr txBox="1"/>
      </xdr:nvSpPr>
      <xdr:spPr>
        <a:xfrm>
          <a:off x="12030075" y="1171575"/>
          <a:ext cx="4868334" cy="1354667"/>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1.</a:t>
          </a:r>
          <a:r>
            <a:rPr lang="da-DK" sz="1100" baseline="0"/>
            <a:t> Begin by filling in "Company name", "Activity type", and "Company size". </a:t>
          </a:r>
        </a:p>
        <a:p>
          <a:r>
            <a:rPr lang="da-DK" sz="1100" baseline="0"/>
            <a:t>2. Fill in "Costs"</a:t>
          </a:r>
        </a:p>
        <a:p>
          <a:r>
            <a:rPr lang="da-DK" sz="1100" baseline="0"/>
            <a:t>3. Fill in "Specification of sub-budget"</a:t>
          </a:r>
        </a:p>
        <a:p>
          <a:endParaRPr lang="da-DK" sz="1100" baseline="0"/>
        </a:p>
        <a:p>
          <a:pPr eaLnBrk="1" fontAlgn="auto" latinLnBrk="0" hangingPunct="1"/>
          <a:r>
            <a:rPr lang="da-DK" sz="1100" b="0" i="0" baseline="0">
              <a:solidFill>
                <a:schemeClr val="dk1"/>
              </a:solidFill>
              <a:effectLst/>
              <a:latin typeface="+mn-lt"/>
              <a:ea typeface="+mn-ea"/>
              <a:cs typeface="+mn-cs"/>
            </a:rPr>
            <a:t>For additional help, see the sheet "Example of individual project/collaboration project".</a:t>
          </a:r>
          <a:endParaRPr lang="da-DK">
            <a:effectLst/>
          </a:endParaRPr>
        </a:p>
        <a:p>
          <a:endParaRPr lang="da-DK" sz="900"/>
        </a:p>
      </xdr:txBody>
    </xdr:sp>
    <xdr:clientData/>
  </xdr:twoCellAnchor>
  <xdr:twoCellAnchor>
    <xdr:from>
      <xdr:col>7</xdr:col>
      <xdr:colOff>2721</xdr:colOff>
      <xdr:row>18</xdr:row>
      <xdr:rowOff>381000</xdr:rowOff>
    </xdr:from>
    <xdr:to>
      <xdr:col>14</xdr:col>
      <xdr:colOff>1036864</xdr:colOff>
      <xdr:row>28</xdr:row>
      <xdr:rowOff>194468</xdr:rowOff>
    </xdr:to>
    <xdr:sp macro="" textlink="" fLocksText="0">
      <xdr:nvSpPr>
        <xdr:cNvPr id="24" name="TextBox 1">
          <a:extLst>
            <a:ext uri="{FF2B5EF4-FFF2-40B4-BE49-F238E27FC236}">
              <a16:creationId xmlns="" xmlns:a16="http://schemas.microsoft.com/office/drawing/2014/main" id="{00000000-0008-0000-0500-000018000000}"/>
            </a:ext>
          </a:extLst>
        </xdr:cNvPr>
        <xdr:cNvSpPr txBox="1"/>
      </xdr:nvSpPr>
      <xdr:spPr>
        <a:xfrm>
          <a:off x="11851821" y="40671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7</xdr:col>
      <xdr:colOff>5443</xdr:colOff>
      <xdr:row>34</xdr:row>
      <xdr:rowOff>386443</xdr:rowOff>
    </xdr:from>
    <xdr:to>
      <xdr:col>14</xdr:col>
      <xdr:colOff>1039586</xdr:colOff>
      <xdr:row>44</xdr:row>
      <xdr:rowOff>199911</xdr:rowOff>
    </xdr:to>
    <xdr:sp macro="" textlink="" fLocksText="0">
      <xdr:nvSpPr>
        <xdr:cNvPr id="25" name="TextBox 1">
          <a:extLst>
            <a:ext uri="{FF2B5EF4-FFF2-40B4-BE49-F238E27FC236}">
              <a16:creationId xmlns="" xmlns:a16="http://schemas.microsoft.com/office/drawing/2014/main" id="{00000000-0008-0000-0500-000019000000}"/>
            </a:ext>
          </a:extLst>
        </xdr:cNvPr>
        <xdr:cNvSpPr txBox="1"/>
      </xdr:nvSpPr>
      <xdr:spPr>
        <a:xfrm>
          <a:off x="11854543" y="7339693"/>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13607</xdr:colOff>
      <xdr:row>19</xdr:row>
      <xdr:rowOff>0</xdr:rowOff>
    </xdr:from>
    <xdr:to>
      <xdr:col>15</xdr:col>
      <xdr:colOff>0</xdr:colOff>
      <xdr:row>29</xdr:row>
      <xdr:rowOff>3968</xdr:rowOff>
    </xdr:to>
    <xdr:sp macro="" textlink="" fLocksText="0">
      <xdr:nvSpPr>
        <xdr:cNvPr id="2" name="TextBox 1">
          <a:extLst>
            <a:ext uri="{FF2B5EF4-FFF2-40B4-BE49-F238E27FC236}">
              <a16:creationId xmlns="" xmlns:a16="http://schemas.microsoft.com/office/drawing/2014/main" id="{00000000-0008-0000-0600-000002000000}"/>
            </a:ext>
          </a:extLst>
        </xdr:cNvPr>
        <xdr:cNvSpPr txBox="1"/>
      </xdr:nvSpPr>
      <xdr:spPr>
        <a:xfrm>
          <a:off x="11862707" y="35052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 (number of hours and expected hourly rate): 2.730 h </a:t>
          </a:r>
          <a:r>
            <a:rPr lang="da-DK" sz="1100" baseline="0">
              <a:solidFill>
                <a:schemeClr val="dk1"/>
              </a:solidFill>
              <a:effectLst/>
              <a:latin typeface="+mn-lt"/>
              <a:ea typeface="+mn-ea"/>
              <a:cs typeface="+mn-cs"/>
            </a:rPr>
            <a:t>with ecpected avergae </a:t>
          </a:r>
          <a:r>
            <a:rPr lang="da-DK" sz="1100">
              <a:solidFill>
                <a:schemeClr val="dk1"/>
              </a:solidFill>
              <a:effectLst/>
              <a:latin typeface="+mn-lt"/>
              <a:ea typeface="+mn-ea"/>
              <a:cs typeface="+mn-cs"/>
            </a:rPr>
            <a:t>rate</a:t>
          </a:r>
          <a:r>
            <a:rPr lang="da-DK" sz="1100" baseline="0">
              <a:solidFill>
                <a:schemeClr val="dk1"/>
              </a:solidFill>
              <a:effectLst/>
              <a:latin typeface="+mn-lt"/>
              <a:ea typeface="+mn-ea"/>
              <a:cs typeface="+mn-cs"/>
            </a:rPr>
            <a:t> of </a:t>
          </a:r>
          <a:r>
            <a:rPr lang="da-DK" sz="1100">
              <a:solidFill>
                <a:schemeClr val="dk1"/>
              </a:solidFill>
              <a:effectLst/>
              <a:latin typeface="+mn-lt"/>
              <a:ea typeface="+mn-ea"/>
              <a:cs typeface="+mn-cs"/>
            </a:rPr>
            <a:t>312 </a:t>
          </a:r>
          <a:r>
            <a:rPr lang="da-DK" sz="1100" baseline="0">
              <a:solidFill>
                <a:schemeClr val="dk1"/>
              </a:solidFill>
              <a:effectLst/>
              <a:latin typeface="+mn-lt"/>
              <a:ea typeface="+mn-ea"/>
              <a:cs typeface="+mn-cs"/>
            </a:rPr>
            <a:t>DKK</a:t>
          </a:r>
          <a:r>
            <a:rPr lang="da-DK" sz="1100">
              <a:solidFill>
                <a:schemeClr val="dk1"/>
              </a:solidFill>
              <a:effectLst/>
              <a:latin typeface="+mn-lt"/>
              <a:ea typeface="+mn-ea"/>
              <a:cs typeface="+mn-cs"/>
            </a:rPr>
            <a:t>/h. Of which</a:t>
          </a:r>
          <a:r>
            <a:rPr lang="da-DK" sz="1100" baseline="0">
              <a:solidFill>
                <a:schemeClr val="dk1"/>
              </a:solidFill>
              <a:effectLst/>
              <a:latin typeface="+mn-lt"/>
              <a:ea typeface="+mn-ea"/>
              <a:cs typeface="+mn-cs"/>
            </a:rPr>
            <a:t> company owner</a:t>
          </a:r>
          <a:r>
            <a:rPr lang="da-DK" sz="1100">
              <a:solidFill>
                <a:schemeClr val="dk1"/>
              </a:solidFill>
              <a:effectLst/>
              <a:latin typeface="+mn-lt"/>
              <a:ea typeface="+mn-ea"/>
              <a:cs typeface="+mn-cs"/>
            </a:rPr>
            <a:t> Mads Madsen recieves 350 DKK/h. </a:t>
          </a:r>
          <a:r>
            <a:rPr lang="da-DK" sz="1100" baseline="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a:t>
          </a:r>
          <a:r>
            <a:rPr lang="da-DK" sz="1100">
              <a:solidFill>
                <a:schemeClr val="dk1"/>
              </a:solidFill>
              <a:effectLst/>
              <a:latin typeface="+mn-lt"/>
              <a:ea typeface="+mn-ea"/>
              <a:cs typeface="+mn-cs"/>
            </a:rPr>
            <a:t> (Name</a:t>
          </a:r>
          <a:r>
            <a:rPr lang="da-DK" sz="1100" baseline="0">
              <a:solidFill>
                <a:schemeClr val="dk1"/>
              </a:solidFill>
              <a:effectLst/>
              <a:latin typeface="+mn-lt"/>
              <a:ea typeface="+mn-ea"/>
              <a:cs typeface="+mn-cs"/>
            </a:rPr>
            <a:t> and work description</a:t>
          </a:r>
          <a:r>
            <a:rPr lang="da-DK" sz="1100">
              <a:solidFill>
                <a:schemeClr val="dk1"/>
              </a:solidFill>
              <a:effectLst/>
              <a:latin typeface="+mn-lt"/>
              <a:ea typeface="+mn-ea"/>
              <a:cs typeface="+mn-cs"/>
            </a:rPr>
            <a:t>): Agricultural contractor "Grøn Traktor",</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plowing of experimental </a:t>
          </a:r>
          <a:r>
            <a:rPr lang="da-DK" sz="1100" baseline="0">
              <a:solidFill>
                <a:schemeClr val="dk1"/>
              </a:solidFill>
              <a:effectLst/>
              <a:latin typeface="+mn-lt"/>
              <a:ea typeface="+mn-ea"/>
              <a:cs typeface="+mn-cs"/>
            </a:rPr>
            <a:t>fields, 20 h of 835 DKK/h.  </a:t>
          </a:r>
          <a:endParaRPr lang="da-DK">
            <a:effectLst/>
          </a:endParaRPr>
        </a:p>
        <a:p>
          <a:r>
            <a:rPr lang="da-DK" sz="1100">
              <a:solidFill>
                <a:schemeClr val="dk1"/>
              </a:solidFill>
              <a:effectLst/>
              <a:latin typeface="+mn-lt"/>
              <a:ea typeface="+mn-ea"/>
              <a:cs typeface="+mn-cs"/>
            </a:rPr>
            <a:t>Other</a:t>
          </a:r>
          <a:r>
            <a:rPr lang="da-DK" sz="1100" baseline="0">
              <a:solidFill>
                <a:schemeClr val="dk1"/>
              </a:solidFill>
              <a:effectLst/>
              <a:latin typeface="+mn-lt"/>
              <a:ea typeface="+mn-ea"/>
              <a:cs typeface="+mn-cs"/>
            </a:rPr>
            <a:t> costs</a:t>
          </a:r>
          <a:r>
            <a:rPr lang="da-DK" sz="1100">
              <a:solidFill>
                <a:schemeClr val="dk1"/>
              </a:solidFill>
              <a:effectLst/>
              <a:latin typeface="+mn-lt"/>
              <a:ea typeface="+mn-ea"/>
              <a:cs typeface="+mn-cs"/>
            </a:rPr>
            <a:t>:</a:t>
          </a:r>
          <a:r>
            <a:rPr lang="da-DK" sz="1100" baseline="0">
              <a:solidFill>
                <a:schemeClr val="dk1"/>
              </a:solidFill>
              <a:effectLst/>
              <a:latin typeface="+mn-lt"/>
              <a:ea typeface="+mn-ea"/>
              <a:cs typeface="+mn-cs"/>
            </a:rPr>
            <a:t> Driving at low rate and conduction of meetings (30.000 DKK), costs for seed, fertilizer and fuel for own machine (70.000 DKK)</a:t>
          </a:r>
          <a:endParaRPr lang="da-DK">
            <a:effectLst/>
          </a:endParaRPr>
        </a:p>
        <a:p>
          <a:r>
            <a:rPr lang="da-DK" sz="1100">
              <a:solidFill>
                <a:schemeClr val="dk1"/>
              </a:solidFill>
              <a:effectLst/>
              <a:latin typeface="+mn-lt"/>
              <a:ea typeface="+mn-ea"/>
              <a:cs typeface="+mn-cs"/>
            </a:rPr>
            <a:t>Apparatus/equipment: Analysis</a:t>
          </a:r>
          <a:r>
            <a:rPr lang="da-DK" sz="1100" baseline="0">
              <a:solidFill>
                <a:schemeClr val="dk1"/>
              </a:solidFill>
              <a:effectLst/>
              <a:latin typeface="+mn-lt"/>
              <a:ea typeface="+mn-ea"/>
              <a:cs typeface="+mn-cs"/>
            </a:rPr>
            <a:t> machine</a:t>
          </a:r>
          <a:endParaRPr lang="da-DK">
            <a:effectLst/>
          </a:endParaRPr>
        </a:p>
        <a:p>
          <a:r>
            <a:rPr lang="da-DK" sz="1100">
              <a:solidFill>
                <a:schemeClr val="dk1"/>
              </a:solidFill>
              <a:effectLst/>
              <a:latin typeface="+mn-lt"/>
              <a:ea typeface="+mn-ea"/>
              <a:cs typeface="+mn-cs"/>
            </a:rPr>
            <a:t>Scrap-value: 10.000 DKK (linear depreciation over 5 years)</a:t>
          </a:r>
          <a:r>
            <a:rPr lang="da-DK" sz="1100" baseline="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Income, if any:</a:t>
          </a:r>
          <a:endParaRPr lang="da-DK">
            <a:effectLst/>
          </a:endParaRPr>
        </a:p>
        <a:p>
          <a:r>
            <a:rPr lang="da-DK" sz="1100">
              <a:solidFill>
                <a:schemeClr val="dk1"/>
              </a:solidFill>
              <a:effectLst/>
              <a:latin typeface="+mn-lt"/>
              <a:ea typeface="+mn-ea"/>
              <a:cs typeface="+mn-cs"/>
            </a:rPr>
            <a:t>Audit</a:t>
          </a:r>
          <a:r>
            <a:rPr lang="da-DK" sz="1100" baseline="0">
              <a:solidFill>
                <a:schemeClr val="dk1"/>
              </a:solidFill>
              <a:effectLst/>
              <a:latin typeface="+mn-lt"/>
              <a:ea typeface="+mn-ea"/>
              <a:cs typeface="+mn-cs"/>
            </a:rPr>
            <a:t> costs</a:t>
          </a:r>
          <a:r>
            <a:rPr lang="da-DK" sz="1100">
              <a:solidFill>
                <a:schemeClr val="dk1"/>
              </a:solidFill>
              <a:effectLst/>
              <a:latin typeface="+mn-lt"/>
              <a:ea typeface="+mn-ea"/>
              <a:cs typeface="+mn-cs"/>
            </a:rPr>
            <a:t>: 3</a:t>
          </a:r>
          <a:r>
            <a:rPr lang="da-DK" sz="1100" baseline="0">
              <a:solidFill>
                <a:schemeClr val="dk1"/>
              </a:solidFill>
              <a:effectLst/>
              <a:latin typeface="+mn-lt"/>
              <a:ea typeface="+mn-ea"/>
              <a:cs typeface="+mn-cs"/>
            </a:rPr>
            <a:t> x 6000 DKK.</a:t>
          </a:r>
          <a:endParaRPr lang="da-DK">
            <a:effectLst/>
          </a:endParaRPr>
        </a:p>
      </xdr:txBody>
    </xdr:sp>
    <xdr:clientData/>
  </xdr:twoCellAnchor>
  <xdr:twoCellAnchor>
    <xdr:from>
      <xdr:col>9</xdr:col>
      <xdr:colOff>13607</xdr:colOff>
      <xdr:row>35</xdr:row>
      <xdr:rowOff>0</xdr:rowOff>
    </xdr:from>
    <xdr:to>
      <xdr:col>15</xdr:col>
      <xdr:colOff>0</xdr:colOff>
      <xdr:row>44</xdr:row>
      <xdr:rowOff>203993</xdr:rowOff>
    </xdr:to>
    <xdr:sp macro="" textlink="" fLocksText="0">
      <xdr:nvSpPr>
        <xdr:cNvPr id="3" name="TextBox 2">
          <a:extLst>
            <a:ext uri="{FF2B5EF4-FFF2-40B4-BE49-F238E27FC236}">
              <a16:creationId xmlns="" xmlns:a16="http://schemas.microsoft.com/office/drawing/2014/main" id="{00000000-0008-0000-0600-000003000000}"/>
            </a:ext>
          </a:extLst>
        </xdr:cNvPr>
        <xdr:cNvSpPr txBox="1"/>
      </xdr:nvSpPr>
      <xdr:spPr>
        <a:xfrm>
          <a:off x="11862707" y="63912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expected hourly rate)</a:t>
          </a:r>
          <a:r>
            <a:rPr lang="da-DK" sz="1100">
              <a:solidFill>
                <a:schemeClr val="dk1"/>
              </a:solidFill>
              <a:effectLst/>
              <a:latin typeface="+mn-lt"/>
              <a:ea typeface="+mn-ea"/>
              <a:cs typeface="+mn-cs"/>
            </a:rPr>
            <a:t>: 313 h</a:t>
          </a:r>
          <a:r>
            <a:rPr lang="da-DK" sz="1100" baseline="0">
              <a:solidFill>
                <a:schemeClr val="dk1"/>
              </a:solidFill>
              <a:effectLst/>
              <a:latin typeface="+mn-lt"/>
              <a:ea typeface="+mn-ea"/>
              <a:cs typeface="+mn-cs"/>
            </a:rPr>
            <a:t> with ecpected avergae of </a:t>
          </a:r>
          <a:r>
            <a:rPr lang="da-DK" sz="1100">
              <a:solidFill>
                <a:schemeClr val="dk1"/>
              </a:solidFill>
              <a:effectLst/>
              <a:latin typeface="+mn-lt"/>
              <a:ea typeface="+mn-ea"/>
              <a:cs typeface="+mn-cs"/>
            </a:rPr>
            <a:t>320 DKK/h.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pPr eaLnBrk="1" fontAlgn="auto" latinLnBrk="0" hangingPunct="1"/>
          <a:r>
            <a:rPr lang="da-DK" sz="1100">
              <a:solidFill>
                <a:schemeClr val="dk1"/>
              </a:solidFill>
              <a:effectLst/>
              <a:latin typeface="+mn-lt"/>
              <a:ea typeface="+mn-ea"/>
              <a:cs typeface="+mn-cs"/>
            </a:rPr>
            <a:t>Other costs:</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Flyers and manuals</a:t>
          </a:r>
          <a:r>
            <a:rPr lang="da-DK" sz="1100" baseline="0">
              <a:solidFill>
                <a:schemeClr val="dk1"/>
              </a:solidFill>
              <a:effectLst/>
              <a:latin typeface="+mn-lt"/>
              <a:ea typeface="+mn-ea"/>
              <a:cs typeface="+mn-cs"/>
            </a:rPr>
            <a:t> for</a:t>
          </a:r>
          <a:r>
            <a:rPr lang="da-DK" sz="1100">
              <a:solidFill>
                <a:schemeClr val="dk1"/>
              </a:solidFill>
              <a:effectLst/>
              <a:latin typeface="+mn-lt"/>
              <a:ea typeface="+mn-ea"/>
              <a:cs typeface="+mn-cs"/>
            </a:rPr>
            <a:t> demonstration (20.000 DKK), catering and driving to</a:t>
          </a:r>
          <a:r>
            <a:rPr lang="da-DK" sz="1100" baseline="0">
              <a:solidFill>
                <a:schemeClr val="dk1"/>
              </a:solidFill>
              <a:effectLst/>
              <a:latin typeface="+mn-lt"/>
              <a:ea typeface="+mn-ea"/>
              <a:cs typeface="+mn-cs"/>
            </a:rPr>
            <a:t> field-demonstration</a:t>
          </a:r>
          <a:r>
            <a:rPr lang="da-DK" sz="1100">
              <a:solidFill>
                <a:schemeClr val="dk1"/>
              </a:solidFill>
              <a:effectLst/>
              <a:latin typeface="+mn-lt"/>
              <a:ea typeface="+mn-ea"/>
              <a:cs typeface="+mn-cs"/>
            </a:rPr>
            <a:t> (30.000 DKK)</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Scrap-value:</a:t>
          </a:r>
          <a:endParaRPr lang="da-DK">
            <a:effectLst/>
          </a:endParaRPr>
        </a:p>
        <a:p>
          <a:r>
            <a:rPr lang="da-DK" sz="1100">
              <a:solidFill>
                <a:schemeClr val="dk1"/>
              </a:solidFill>
              <a:effectLst/>
              <a:latin typeface="+mn-lt"/>
              <a:ea typeface="+mn-ea"/>
              <a:cs typeface="+mn-cs"/>
            </a:rPr>
            <a:t>Income, if any:</a:t>
          </a:r>
          <a:endParaRPr lang="da-DK">
            <a:effectLst/>
          </a:endParaRPr>
        </a:p>
        <a:p>
          <a:r>
            <a:rPr lang="da-DK" sz="1100">
              <a:solidFill>
                <a:schemeClr val="dk1"/>
              </a:solidFill>
              <a:effectLst/>
              <a:latin typeface="+mn-lt"/>
              <a:ea typeface="+mn-ea"/>
              <a:cs typeface="+mn-cs"/>
            </a:rPr>
            <a:t>Audit costs: 3</a:t>
          </a:r>
          <a:r>
            <a:rPr lang="da-DK" sz="1100" baseline="0">
              <a:solidFill>
                <a:schemeClr val="dk1"/>
              </a:solidFill>
              <a:effectLst/>
              <a:latin typeface="+mn-lt"/>
              <a:ea typeface="+mn-ea"/>
              <a:cs typeface="+mn-cs"/>
            </a:rPr>
            <a:t> x 6000 DKK.</a:t>
          </a:r>
          <a:endParaRPr lang="da-DK">
            <a:effectLst/>
          </a:endParaRPr>
        </a:p>
      </xdr:txBody>
    </xdr:sp>
    <xdr:clientData/>
  </xdr:twoCellAnchor>
  <mc:AlternateContent xmlns:mc="http://schemas.openxmlformats.org/markup-compatibility/2006">
    <mc:Choice xmlns:a14="http://schemas.microsoft.com/office/drawing/2010/main" Requires="a14">
      <xdr:twoCellAnchor>
        <xdr:from>
          <xdr:col>9</xdr:col>
          <xdr:colOff>104775</xdr:colOff>
          <xdr:row>14</xdr:row>
          <xdr:rowOff>104775</xdr:rowOff>
        </xdr:from>
        <xdr:to>
          <xdr:col>9</xdr:col>
          <xdr:colOff>1028700</xdr:colOff>
          <xdr:row>17</xdr:row>
          <xdr:rowOff>66675</xdr:rowOff>
        </xdr:to>
        <xdr:sp macro="" textlink="">
          <xdr:nvSpPr>
            <xdr:cNvPr id="11265" name="Button 1" descr="Validér data" hidden="1">
              <a:extLst>
                <a:ext uri="{63B3BB69-23CF-44E3-9099-C40C66FF867C}">
                  <a14:compatExt spid="_x0000_s11265"/>
                </a:ext>
                <a:ext uri="{FF2B5EF4-FFF2-40B4-BE49-F238E27FC236}">
                  <a16:creationId xmlns=""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cs typeface="Calibri"/>
                </a:rPr>
                <a:t>Validate data</a:t>
              </a:r>
            </a:p>
          </xdr:txBody>
        </xdr:sp>
        <xdr:clientData fPrintsWithSheet="0"/>
      </xdr:twoCellAnchor>
    </mc:Choice>
    <mc:Fallback/>
  </mc:AlternateContent>
  <xdr:twoCellAnchor>
    <xdr:from>
      <xdr:col>9</xdr:col>
      <xdr:colOff>13607</xdr:colOff>
      <xdr:row>51</xdr:row>
      <xdr:rowOff>0</xdr:rowOff>
    </xdr:from>
    <xdr:to>
      <xdr:col>15</xdr:col>
      <xdr:colOff>0</xdr:colOff>
      <xdr:row>60</xdr:row>
      <xdr:rowOff>203993</xdr:rowOff>
    </xdr:to>
    <xdr:sp macro="" textlink="" fLocksText="0">
      <xdr:nvSpPr>
        <xdr:cNvPr id="5" name="TextBox 4">
          <a:extLst>
            <a:ext uri="{FF2B5EF4-FFF2-40B4-BE49-F238E27FC236}">
              <a16:creationId xmlns="" xmlns:a16="http://schemas.microsoft.com/office/drawing/2014/main" id="{00000000-0008-0000-0600-000005000000}"/>
            </a:ext>
          </a:extLst>
        </xdr:cNvPr>
        <xdr:cNvSpPr txBox="1"/>
      </xdr:nvSpPr>
      <xdr:spPr>
        <a:xfrm>
          <a:off x="11862707" y="92773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67</xdr:row>
      <xdr:rowOff>0</xdr:rowOff>
    </xdr:from>
    <xdr:to>
      <xdr:col>15</xdr:col>
      <xdr:colOff>0</xdr:colOff>
      <xdr:row>76</xdr:row>
      <xdr:rowOff>203993</xdr:rowOff>
    </xdr:to>
    <xdr:sp macro="" textlink="" fLocksText="0">
      <xdr:nvSpPr>
        <xdr:cNvPr id="6" name="TextBox 5">
          <a:extLst>
            <a:ext uri="{FF2B5EF4-FFF2-40B4-BE49-F238E27FC236}">
              <a16:creationId xmlns="" xmlns:a16="http://schemas.microsoft.com/office/drawing/2014/main" id="{00000000-0008-0000-0600-000006000000}"/>
            </a:ext>
          </a:extLst>
        </xdr:cNvPr>
        <xdr:cNvSpPr txBox="1"/>
      </xdr:nvSpPr>
      <xdr:spPr>
        <a:xfrm>
          <a:off x="11862707" y="121634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83</xdr:row>
      <xdr:rowOff>0</xdr:rowOff>
    </xdr:from>
    <xdr:to>
      <xdr:col>15</xdr:col>
      <xdr:colOff>0</xdr:colOff>
      <xdr:row>92</xdr:row>
      <xdr:rowOff>203993</xdr:rowOff>
    </xdr:to>
    <xdr:sp macro="" textlink="" fLocksText="0">
      <xdr:nvSpPr>
        <xdr:cNvPr id="7" name="TextBox 6">
          <a:extLst>
            <a:ext uri="{FF2B5EF4-FFF2-40B4-BE49-F238E27FC236}">
              <a16:creationId xmlns="" xmlns:a16="http://schemas.microsoft.com/office/drawing/2014/main" id="{00000000-0008-0000-0600-000007000000}"/>
            </a:ext>
          </a:extLst>
        </xdr:cNvPr>
        <xdr:cNvSpPr txBox="1"/>
      </xdr:nvSpPr>
      <xdr:spPr>
        <a:xfrm>
          <a:off x="11862707" y="150495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99</xdr:row>
      <xdr:rowOff>0</xdr:rowOff>
    </xdr:from>
    <xdr:to>
      <xdr:col>15</xdr:col>
      <xdr:colOff>0</xdr:colOff>
      <xdr:row>108</xdr:row>
      <xdr:rowOff>203993</xdr:rowOff>
    </xdr:to>
    <xdr:sp macro="" textlink="" fLocksText="0">
      <xdr:nvSpPr>
        <xdr:cNvPr id="8" name="TextBox 7">
          <a:extLst>
            <a:ext uri="{FF2B5EF4-FFF2-40B4-BE49-F238E27FC236}">
              <a16:creationId xmlns="" xmlns:a16="http://schemas.microsoft.com/office/drawing/2014/main" id="{00000000-0008-0000-0600-000008000000}"/>
            </a:ext>
          </a:extLst>
        </xdr:cNvPr>
        <xdr:cNvSpPr txBox="1"/>
      </xdr:nvSpPr>
      <xdr:spPr>
        <a:xfrm>
          <a:off x="11862707" y="179355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115</xdr:row>
      <xdr:rowOff>0</xdr:rowOff>
    </xdr:from>
    <xdr:to>
      <xdr:col>15</xdr:col>
      <xdr:colOff>0</xdr:colOff>
      <xdr:row>124</xdr:row>
      <xdr:rowOff>203993</xdr:rowOff>
    </xdr:to>
    <xdr:sp macro="" textlink="" fLocksText="0">
      <xdr:nvSpPr>
        <xdr:cNvPr id="9" name="TextBox 8">
          <a:extLst>
            <a:ext uri="{FF2B5EF4-FFF2-40B4-BE49-F238E27FC236}">
              <a16:creationId xmlns="" xmlns:a16="http://schemas.microsoft.com/office/drawing/2014/main" id="{00000000-0008-0000-0600-000009000000}"/>
            </a:ext>
          </a:extLst>
        </xdr:cNvPr>
        <xdr:cNvSpPr txBox="1"/>
      </xdr:nvSpPr>
      <xdr:spPr>
        <a:xfrm>
          <a:off x="11862707" y="208216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131</xdr:row>
      <xdr:rowOff>0</xdr:rowOff>
    </xdr:from>
    <xdr:to>
      <xdr:col>15</xdr:col>
      <xdr:colOff>0</xdr:colOff>
      <xdr:row>140</xdr:row>
      <xdr:rowOff>203993</xdr:rowOff>
    </xdr:to>
    <xdr:sp macro="" textlink="" fLocksText="0">
      <xdr:nvSpPr>
        <xdr:cNvPr id="10" name="TextBox 9">
          <a:extLst>
            <a:ext uri="{FF2B5EF4-FFF2-40B4-BE49-F238E27FC236}">
              <a16:creationId xmlns="" xmlns:a16="http://schemas.microsoft.com/office/drawing/2014/main" id="{00000000-0008-0000-0600-00000A000000}"/>
            </a:ext>
          </a:extLst>
        </xdr:cNvPr>
        <xdr:cNvSpPr txBox="1"/>
      </xdr:nvSpPr>
      <xdr:spPr>
        <a:xfrm>
          <a:off x="11862707" y="237077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147</xdr:row>
      <xdr:rowOff>0</xdr:rowOff>
    </xdr:from>
    <xdr:to>
      <xdr:col>15</xdr:col>
      <xdr:colOff>0</xdr:colOff>
      <xdr:row>156</xdr:row>
      <xdr:rowOff>203993</xdr:rowOff>
    </xdr:to>
    <xdr:sp macro="" textlink="" fLocksText="0">
      <xdr:nvSpPr>
        <xdr:cNvPr id="11" name="TextBox 10">
          <a:extLst>
            <a:ext uri="{FF2B5EF4-FFF2-40B4-BE49-F238E27FC236}">
              <a16:creationId xmlns="" xmlns:a16="http://schemas.microsoft.com/office/drawing/2014/main" id="{00000000-0008-0000-0600-00000B000000}"/>
            </a:ext>
          </a:extLst>
        </xdr:cNvPr>
        <xdr:cNvSpPr txBox="1"/>
      </xdr:nvSpPr>
      <xdr:spPr>
        <a:xfrm>
          <a:off x="11862707" y="265938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163</xdr:row>
      <xdr:rowOff>0</xdr:rowOff>
    </xdr:from>
    <xdr:to>
      <xdr:col>15</xdr:col>
      <xdr:colOff>0</xdr:colOff>
      <xdr:row>172</xdr:row>
      <xdr:rowOff>203993</xdr:rowOff>
    </xdr:to>
    <xdr:sp macro="" textlink="" fLocksText="0">
      <xdr:nvSpPr>
        <xdr:cNvPr id="12" name="TextBox 11">
          <a:extLst>
            <a:ext uri="{FF2B5EF4-FFF2-40B4-BE49-F238E27FC236}">
              <a16:creationId xmlns="" xmlns:a16="http://schemas.microsoft.com/office/drawing/2014/main" id="{00000000-0008-0000-0600-00000C000000}"/>
            </a:ext>
          </a:extLst>
        </xdr:cNvPr>
        <xdr:cNvSpPr txBox="1"/>
      </xdr:nvSpPr>
      <xdr:spPr>
        <a:xfrm>
          <a:off x="11862707" y="294798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179</xdr:row>
      <xdr:rowOff>0</xdr:rowOff>
    </xdr:from>
    <xdr:to>
      <xdr:col>15</xdr:col>
      <xdr:colOff>0</xdr:colOff>
      <xdr:row>188</xdr:row>
      <xdr:rowOff>203993</xdr:rowOff>
    </xdr:to>
    <xdr:sp macro="" textlink="" fLocksText="0">
      <xdr:nvSpPr>
        <xdr:cNvPr id="13" name="TextBox 12">
          <a:extLst>
            <a:ext uri="{FF2B5EF4-FFF2-40B4-BE49-F238E27FC236}">
              <a16:creationId xmlns="" xmlns:a16="http://schemas.microsoft.com/office/drawing/2014/main" id="{00000000-0008-0000-0600-00000D000000}"/>
            </a:ext>
          </a:extLst>
        </xdr:cNvPr>
        <xdr:cNvSpPr txBox="1"/>
      </xdr:nvSpPr>
      <xdr:spPr>
        <a:xfrm>
          <a:off x="11862707" y="323659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195</xdr:row>
      <xdr:rowOff>0</xdr:rowOff>
    </xdr:from>
    <xdr:to>
      <xdr:col>15</xdr:col>
      <xdr:colOff>0</xdr:colOff>
      <xdr:row>204</xdr:row>
      <xdr:rowOff>203993</xdr:rowOff>
    </xdr:to>
    <xdr:sp macro="" textlink="" fLocksText="0">
      <xdr:nvSpPr>
        <xdr:cNvPr id="14" name="TextBox 13">
          <a:extLst>
            <a:ext uri="{FF2B5EF4-FFF2-40B4-BE49-F238E27FC236}">
              <a16:creationId xmlns="" xmlns:a16="http://schemas.microsoft.com/office/drawing/2014/main" id="{00000000-0008-0000-0600-00000E000000}"/>
            </a:ext>
          </a:extLst>
        </xdr:cNvPr>
        <xdr:cNvSpPr txBox="1"/>
      </xdr:nvSpPr>
      <xdr:spPr>
        <a:xfrm>
          <a:off x="11862707" y="352520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211</xdr:row>
      <xdr:rowOff>0</xdr:rowOff>
    </xdr:from>
    <xdr:to>
      <xdr:col>15</xdr:col>
      <xdr:colOff>0</xdr:colOff>
      <xdr:row>220</xdr:row>
      <xdr:rowOff>203993</xdr:rowOff>
    </xdr:to>
    <xdr:sp macro="" textlink="" fLocksText="0">
      <xdr:nvSpPr>
        <xdr:cNvPr id="15" name="TextBox 14">
          <a:extLst>
            <a:ext uri="{FF2B5EF4-FFF2-40B4-BE49-F238E27FC236}">
              <a16:creationId xmlns="" xmlns:a16="http://schemas.microsoft.com/office/drawing/2014/main" id="{00000000-0008-0000-0600-00000F000000}"/>
            </a:ext>
          </a:extLst>
        </xdr:cNvPr>
        <xdr:cNvSpPr txBox="1"/>
      </xdr:nvSpPr>
      <xdr:spPr>
        <a:xfrm>
          <a:off x="11862707" y="381381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227</xdr:row>
      <xdr:rowOff>0</xdr:rowOff>
    </xdr:from>
    <xdr:to>
      <xdr:col>15</xdr:col>
      <xdr:colOff>0</xdr:colOff>
      <xdr:row>236</xdr:row>
      <xdr:rowOff>203993</xdr:rowOff>
    </xdr:to>
    <xdr:sp macro="" textlink="" fLocksText="0">
      <xdr:nvSpPr>
        <xdr:cNvPr id="16" name="TextBox 15">
          <a:extLst>
            <a:ext uri="{FF2B5EF4-FFF2-40B4-BE49-F238E27FC236}">
              <a16:creationId xmlns="" xmlns:a16="http://schemas.microsoft.com/office/drawing/2014/main" id="{00000000-0008-0000-0600-000010000000}"/>
            </a:ext>
          </a:extLst>
        </xdr:cNvPr>
        <xdr:cNvSpPr txBox="1"/>
      </xdr:nvSpPr>
      <xdr:spPr>
        <a:xfrm>
          <a:off x="11862707" y="410241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243</xdr:row>
      <xdr:rowOff>0</xdr:rowOff>
    </xdr:from>
    <xdr:to>
      <xdr:col>15</xdr:col>
      <xdr:colOff>0</xdr:colOff>
      <xdr:row>252</xdr:row>
      <xdr:rowOff>203993</xdr:rowOff>
    </xdr:to>
    <xdr:sp macro="" textlink="" fLocksText="0">
      <xdr:nvSpPr>
        <xdr:cNvPr id="17" name="TextBox 16">
          <a:extLst>
            <a:ext uri="{FF2B5EF4-FFF2-40B4-BE49-F238E27FC236}">
              <a16:creationId xmlns="" xmlns:a16="http://schemas.microsoft.com/office/drawing/2014/main" id="{00000000-0008-0000-0600-000011000000}"/>
            </a:ext>
          </a:extLst>
        </xdr:cNvPr>
        <xdr:cNvSpPr txBox="1"/>
      </xdr:nvSpPr>
      <xdr:spPr>
        <a:xfrm>
          <a:off x="11862707" y="439102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259</xdr:row>
      <xdr:rowOff>0</xdr:rowOff>
    </xdr:from>
    <xdr:to>
      <xdr:col>15</xdr:col>
      <xdr:colOff>0</xdr:colOff>
      <xdr:row>268</xdr:row>
      <xdr:rowOff>203993</xdr:rowOff>
    </xdr:to>
    <xdr:sp macro="" textlink="" fLocksText="0">
      <xdr:nvSpPr>
        <xdr:cNvPr id="18" name="TextBox 17">
          <a:extLst>
            <a:ext uri="{FF2B5EF4-FFF2-40B4-BE49-F238E27FC236}">
              <a16:creationId xmlns="" xmlns:a16="http://schemas.microsoft.com/office/drawing/2014/main" id="{00000000-0008-0000-0600-000012000000}"/>
            </a:ext>
          </a:extLst>
        </xdr:cNvPr>
        <xdr:cNvSpPr txBox="1"/>
      </xdr:nvSpPr>
      <xdr:spPr>
        <a:xfrm>
          <a:off x="11862707" y="467963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275</xdr:row>
      <xdr:rowOff>0</xdr:rowOff>
    </xdr:from>
    <xdr:to>
      <xdr:col>15</xdr:col>
      <xdr:colOff>0</xdr:colOff>
      <xdr:row>284</xdr:row>
      <xdr:rowOff>203993</xdr:rowOff>
    </xdr:to>
    <xdr:sp macro="" textlink="" fLocksText="0">
      <xdr:nvSpPr>
        <xdr:cNvPr id="19" name="TextBox 18">
          <a:extLst>
            <a:ext uri="{FF2B5EF4-FFF2-40B4-BE49-F238E27FC236}">
              <a16:creationId xmlns="" xmlns:a16="http://schemas.microsoft.com/office/drawing/2014/main" id="{00000000-0008-0000-0600-000013000000}"/>
            </a:ext>
          </a:extLst>
        </xdr:cNvPr>
        <xdr:cNvSpPr txBox="1"/>
      </xdr:nvSpPr>
      <xdr:spPr>
        <a:xfrm>
          <a:off x="11862707" y="496824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291</xdr:row>
      <xdr:rowOff>0</xdr:rowOff>
    </xdr:from>
    <xdr:to>
      <xdr:col>15</xdr:col>
      <xdr:colOff>0</xdr:colOff>
      <xdr:row>300</xdr:row>
      <xdr:rowOff>203993</xdr:rowOff>
    </xdr:to>
    <xdr:sp macro="" textlink="" fLocksText="0">
      <xdr:nvSpPr>
        <xdr:cNvPr id="20" name="TextBox 19">
          <a:extLst>
            <a:ext uri="{FF2B5EF4-FFF2-40B4-BE49-F238E27FC236}">
              <a16:creationId xmlns="" xmlns:a16="http://schemas.microsoft.com/office/drawing/2014/main" id="{00000000-0008-0000-0600-000014000000}"/>
            </a:ext>
          </a:extLst>
        </xdr:cNvPr>
        <xdr:cNvSpPr txBox="1"/>
      </xdr:nvSpPr>
      <xdr:spPr>
        <a:xfrm>
          <a:off x="11862707" y="525684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307</xdr:row>
      <xdr:rowOff>0</xdr:rowOff>
    </xdr:from>
    <xdr:to>
      <xdr:col>15</xdr:col>
      <xdr:colOff>0</xdr:colOff>
      <xdr:row>316</xdr:row>
      <xdr:rowOff>203993</xdr:rowOff>
    </xdr:to>
    <xdr:sp macro="" textlink="" fLocksText="0">
      <xdr:nvSpPr>
        <xdr:cNvPr id="21" name="TextBox 20">
          <a:extLst>
            <a:ext uri="{FF2B5EF4-FFF2-40B4-BE49-F238E27FC236}">
              <a16:creationId xmlns="" xmlns:a16="http://schemas.microsoft.com/office/drawing/2014/main" id="{00000000-0008-0000-0600-000015000000}"/>
            </a:ext>
          </a:extLst>
        </xdr:cNvPr>
        <xdr:cNvSpPr txBox="1"/>
      </xdr:nvSpPr>
      <xdr:spPr>
        <a:xfrm>
          <a:off x="11862707" y="554545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323</xdr:row>
      <xdr:rowOff>0</xdr:rowOff>
    </xdr:from>
    <xdr:to>
      <xdr:col>15</xdr:col>
      <xdr:colOff>0</xdr:colOff>
      <xdr:row>332</xdr:row>
      <xdr:rowOff>203993</xdr:rowOff>
    </xdr:to>
    <xdr:sp macro="" textlink="" fLocksText="0">
      <xdr:nvSpPr>
        <xdr:cNvPr id="22" name="TextBox 21">
          <a:extLst>
            <a:ext uri="{FF2B5EF4-FFF2-40B4-BE49-F238E27FC236}">
              <a16:creationId xmlns="" xmlns:a16="http://schemas.microsoft.com/office/drawing/2014/main" id="{00000000-0008-0000-0600-000016000000}"/>
            </a:ext>
          </a:extLst>
        </xdr:cNvPr>
        <xdr:cNvSpPr txBox="1"/>
      </xdr:nvSpPr>
      <xdr:spPr>
        <a:xfrm>
          <a:off x="11862707" y="583406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2</xdr:col>
      <xdr:colOff>247655</xdr:colOff>
      <xdr:row>23</xdr:row>
      <xdr:rowOff>76202</xdr:rowOff>
    </xdr:from>
    <xdr:to>
      <xdr:col>2</xdr:col>
      <xdr:colOff>1695453</xdr:colOff>
      <xdr:row>25</xdr:row>
      <xdr:rowOff>4</xdr:rowOff>
    </xdr:to>
    <xdr:sp macro="" textlink="">
      <xdr:nvSpPr>
        <xdr:cNvPr id="23" name="Stregbilledforklaring 1 13">
          <a:extLst>
            <a:ext uri="{FF2B5EF4-FFF2-40B4-BE49-F238E27FC236}">
              <a16:creationId xmlns="" xmlns:a16="http://schemas.microsoft.com/office/drawing/2014/main" id="{00000000-0008-0000-0600-000017000000}"/>
            </a:ext>
          </a:extLst>
        </xdr:cNvPr>
        <xdr:cNvSpPr/>
      </xdr:nvSpPr>
      <xdr:spPr>
        <a:xfrm rot="5400000">
          <a:off x="3857628" y="3771904"/>
          <a:ext cx="304802" cy="1447798"/>
        </a:xfrm>
        <a:prstGeom prst="borderCallout1">
          <a:avLst>
            <a:gd name="adj1" fmla="val 99281"/>
            <a:gd name="adj2" fmla="val 54374"/>
            <a:gd name="adj3" fmla="val 158472"/>
            <a:gd name="adj4" fmla="val 382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190504</xdr:colOff>
      <xdr:row>23</xdr:row>
      <xdr:rowOff>47626</xdr:rowOff>
    </xdr:from>
    <xdr:to>
      <xdr:col>3</xdr:col>
      <xdr:colOff>123825</xdr:colOff>
      <xdr:row>25</xdr:row>
      <xdr:rowOff>47625</xdr:rowOff>
    </xdr:to>
    <xdr:sp macro="" textlink="">
      <xdr:nvSpPr>
        <xdr:cNvPr id="24" name="Tekstfelt 14">
          <a:extLst>
            <a:ext uri="{FF2B5EF4-FFF2-40B4-BE49-F238E27FC236}">
              <a16:creationId xmlns="" xmlns:a16="http://schemas.microsoft.com/office/drawing/2014/main" id="{00000000-0008-0000-0600-000018000000}"/>
            </a:ext>
          </a:extLst>
        </xdr:cNvPr>
        <xdr:cNvSpPr txBox="1"/>
      </xdr:nvSpPr>
      <xdr:spPr>
        <a:xfrm>
          <a:off x="3228979" y="4314826"/>
          <a:ext cx="1647821"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For scrap value and income, minus is used.</a:t>
          </a:r>
        </a:p>
      </xdr:txBody>
    </xdr:sp>
    <xdr:clientData/>
  </xdr:twoCellAnchor>
  <xdr:twoCellAnchor>
    <xdr:from>
      <xdr:col>13</xdr:col>
      <xdr:colOff>219074</xdr:colOff>
      <xdr:row>27</xdr:row>
      <xdr:rowOff>9527</xdr:rowOff>
    </xdr:from>
    <xdr:to>
      <xdr:col>14</xdr:col>
      <xdr:colOff>923925</xdr:colOff>
      <xdr:row>32</xdr:row>
      <xdr:rowOff>22862</xdr:rowOff>
    </xdr:to>
    <xdr:sp macro="" textlink="">
      <xdr:nvSpPr>
        <xdr:cNvPr id="27" name="Stregbilledforklaring 1 13">
          <a:extLst>
            <a:ext uri="{FF2B5EF4-FFF2-40B4-BE49-F238E27FC236}">
              <a16:creationId xmlns="" xmlns:a16="http://schemas.microsoft.com/office/drawing/2014/main" id="{00000000-0008-0000-0600-00001B000000}"/>
            </a:ext>
          </a:extLst>
        </xdr:cNvPr>
        <xdr:cNvSpPr/>
      </xdr:nvSpPr>
      <xdr:spPr>
        <a:xfrm rot="5400000">
          <a:off x="17115472" y="4959669"/>
          <a:ext cx="935355" cy="1779271"/>
        </a:xfrm>
        <a:prstGeom prst="borderCallout1">
          <a:avLst>
            <a:gd name="adj1" fmla="val 99281"/>
            <a:gd name="adj2" fmla="val 54374"/>
            <a:gd name="adj3" fmla="val 162247"/>
            <a:gd name="adj4" fmla="val -5527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13</xdr:col>
      <xdr:colOff>219075</xdr:colOff>
      <xdr:row>27</xdr:row>
      <xdr:rowOff>9526</xdr:rowOff>
    </xdr:from>
    <xdr:to>
      <xdr:col>14</xdr:col>
      <xdr:colOff>914401</xdr:colOff>
      <xdr:row>32</xdr:row>
      <xdr:rowOff>38100</xdr:rowOff>
    </xdr:to>
    <xdr:sp macro="" textlink="">
      <xdr:nvSpPr>
        <xdr:cNvPr id="28" name="Tekstfelt 14">
          <a:extLst>
            <a:ext uri="{FF2B5EF4-FFF2-40B4-BE49-F238E27FC236}">
              <a16:creationId xmlns="" xmlns:a16="http://schemas.microsoft.com/office/drawing/2014/main" id="{00000000-0008-0000-0600-00001C000000}"/>
            </a:ext>
          </a:extLst>
        </xdr:cNvPr>
        <xdr:cNvSpPr txBox="1"/>
      </xdr:nvSpPr>
      <xdr:spPr>
        <a:xfrm>
          <a:off x="16693515" y="5381626"/>
          <a:ext cx="1769746" cy="950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solidFill>
                <a:schemeClr val="dk1"/>
              </a:solidFill>
              <a:effectLst/>
              <a:latin typeface="+mn-lt"/>
              <a:ea typeface="+mn-ea"/>
              <a:cs typeface="+mn-cs"/>
            </a:rPr>
            <a:t>OBS: Use the cursor to move around inside the text field. </a:t>
          </a:r>
          <a:r>
            <a:rPr lang="da-DK" sz="900" baseline="0">
              <a:solidFill>
                <a:schemeClr val="dk1"/>
              </a:solidFill>
              <a:effectLst/>
              <a:latin typeface="+mn-lt"/>
              <a:ea typeface="+mn-ea"/>
              <a:cs typeface="+mn-cs"/>
            </a:rPr>
            <a:t> </a:t>
          </a:r>
          <a:r>
            <a:rPr lang="da-DK" sz="900">
              <a:solidFill>
                <a:schemeClr val="dk1"/>
              </a:solidFill>
              <a:effectLst/>
              <a:latin typeface="+mn-lt"/>
              <a:ea typeface="+mn-ea"/>
              <a:cs typeface="+mn-cs"/>
            </a:rPr>
            <a:t>If the text written exceeds the size of the field, the text can only be seen when clicking on the text field. </a:t>
          </a:r>
        </a:p>
      </xdr:txBody>
    </xdr:sp>
    <xdr:clientData/>
  </xdr:twoCellAnchor>
  <xdr:twoCellAnchor>
    <xdr:from>
      <xdr:col>3</xdr:col>
      <xdr:colOff>1722124</xdr:colOff>
      <xdr:row>16</xdr:row>
      <xdr:rowOff>7620</xdr:rowOff>
    </xdr:from>
    <xdr:to>
      <xdr:col>4</xdr:col>
      <xdr:colOff>1097283</xdr:colOff>
      <xdr:row>17</xdr:row>
      <xdr:rowOff>95250</xdr:rowOff>
    </xdr:to>
    <xdr:sp macro="" textlink="">
      <xdr:nvSpPr>
        <xdr:cNvPr id="30" name="Stregbilledforklaring 1 13">
          <a:extLst>
            <a:ext uri="{FF2B5EF4-FFF2-40B4-BE49-F238E27FC236}">
              <a16:creationId xmlns="" xmlns:a16="http://schemas.microsoft.com/office/drawing/2014/main" id="{00000000-0008-0000-0600-00001E000000}"/>
            </a:ext>
          </a:extLst>
        </xdr:cNvPr>
        <xdr:cNvSpPr/>
      </xdr:nvSpPr>
      <xdr:spPr>
        <a:xfrm rot="16200000">
          <a:off x="7038979" y="2737485"/>
          <a:ext cx="270510" cy="1135379"/>
        </a:xfrm>
        <a:prstGeom prst="borderCallout1">
          <a:avLst>
            <a:gd name="adj1" fmla="val 99281"/>
            <a:gd name="adj2" fmla="val 54374"/>
            <a:gd name="adj3" fmla="val 194382"/>
            <a:gd name="adj4" fmla="val 14223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1670684</xdr:colOff>
      <xdr:row>16</xdr:row>
      <xdr:rowOff>36195</xdr:rowOff>
    </xdr:from>
    <xdr:to>
      <xdr:col>4</xdr:col>
      <xdr:colOff>1211579</xdr:colOff>
      <xdr:row>18</xdr:row>
      <xdr:rowOff>112395</xdr:rowOff>
    </xdr:to>
    <xdr:sp macro="" textlink="">
      <xdr:nvSpPr>
        <xdr:cNvPr id="32" name="Tekstfelt 14">
          <a:extLst>
            <a:ext uri="{FF2B5EF4-FFF2-40B4-BE49-F238E27FC236}">
              <a16:creationId xmlns="" xmlns:a16="http://schemas.microsoft.com/office/drawing/2014/main" id="{00000000-0008-0000-0600-000020000000}"/>
            </a:ext>
          </a:extLst>
        </xdr:cNvPr>
        <xdr:cNvSpPr txBox="1"/>
      </xdr:nvSpPr>
      <xdr:spPr>
        <a:xfrm>
          <a:off x="6555104" y="3198495"/>
          <a:ext cx="1301115"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Is shown automatically</a:t>
          </a:r>
          <a:r>
            <a:rPr lang="da-DK" sz="900" baseline="0"/>
            <a:t>. </a:t>
          </a:r>
          <a:endParaRPr lang="da-DK" sz="900"/>
        </a:p>
      </xdr:txBody>
    </xdr:sp>
    <xdr:clientData/>
  </xdr:twoCellAnchor>
  <xdr:twoCellAnchor>
    <xdr:from>
      <xdr:col>2</xdr:col>
      <xdr:colOff>658283</xdr:colOff>
      <xdr:row>28</xdr:row>
      <xdr:rowOff>47625</xdr:rowOff>
    </xdr:from>
    <xdr:to>
      <xdr:col>3</xdr:col>
      <xdr:colOff>714375</xdr:colOff>
      <xdr:row>32</xdr:row>
      <xdr:rowOff>83823</xdr:rowOff>
    </xdr:to>
    <xdr:sp macro="" textlink="">
      <xdr:nvSpPr>
        <xdr:cNvPr id="35" name="Stregbilledforklaring 1 13">
          <a:extLst>
            <a:ext uri="{FF2B5EF4-FFF2-40B4-BE49-F238E27FC236}">
              <a16:creationId xmlns="" xmlns:a16="http://schemas.microsoft.com/office/drawing/2014/main" id="{00000000-0008-0000-0600-000023000000}"/>
            </a:ext>
          </a:extLst>
        </xdr:cNvPr>
        <xdr:cNvSpPr/>
      </xdr:nvSpPr>
      <xdr:spPr>
        <a:xfrm rot="5400000">
          <a:off x="4302970" y="5082118"/>
          <a:ext cx="775338" cy="1816312"/>
        </a:xfrm>
        <a:prstGeom prst="borderCallout1">
          <a:avLst>
            <a:gd name="adj1" fmla="val 99281"/>
            <a:gd name="adj2" fmla="val 54374"/>
            <a:gd name="adj3" fmla="val 140289"/>
            <a:gd name="adj4" fmla="val -1812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619125</xdr:colOff>
      <xdr:row>28</xdr:row>
      <xdr:rowOff>49736</xdr:rowOff>
    </xdr:from>
    <xdr:to>
      <xdr:col>3</xdr:col>
      <xdr:colOff>799043</xdr:colOff>
      <xdr:row>32</xdr:row>
      <xdr:rowOff>45719</xdr:rowOff>
    </xdr:to>
    <xdr:sp macro="" textlink="">
      <xdr:nvSpPr>
        <xdr:cNvPr id="36" name="Tekstfelt 14">
          <a:extLst>
            <a:ext uri="{FF2B5EF4-FFF2-40B4-BE49-F238E27FC236}">
              <a16:creationId xmlns="" xmlns:a16="http://schemas.microsoft.com/office/drawing/2014/main" id="{00000000-0008-0000-0600-000024000000}"/>
            </a:ext>
          </a:extLst>
        </xdr:cNvPr>
        <xdr:cNvSpPr txBox="1"/>
      </xdr:nvSpPr>
      <xdr:spPr>
        <a:xfrm>
          <a:off x="3743325" y="5604716"/>
          <a:ext cx="1940138" cy="735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0" baseline="0">
              <a:solidFill>
                <a:schemeClr val="dk1"/>
              </a:solidFill>
              <a:effectLst/>
              <a:latin typeface="+mn-lt"/>
              <a:ea typeface="+mn-ea"/>
              <a:cs typeface="+mn-cs"/>
            </a:rPr>
            <a:t>TIP: Use the calculation function for OH. If you for example have a company with 30% in OH costs, you can use the formula: </a:t>
          </a:r>
          <a:r>
            <a:rPr lang="da-DK" sz="900" b="1" baseline="0">
              <a:solidFill>
                <a:schemeClr val="dk1"/>
              </a:solidFill>
              <a:effectLst/>
              <a:latin typeface="+mn-lt"/>
              <a:ea typeface="+mn-ea"/>
              <a:cs typeface="+mn-cs"/>
            </a:rPr>
            <a:t>"=0,3 x [salary costs]"</a:t>
          </a:r>
        </a:p>
      </xdr:txBody>
    </xdr:sp>
    <xdr:clientData/>
  </xdr:twoCellAnchor>
  <xdr:twoCellAnchor>
    <xdr:from>
      <xdr:col>14</xdr:col>
      <xdr:colOff>133350</xdr:colOff>
      <xdr:row>13</xdr:row>
      <xdr:rowOff>85725</xdr:rowOff>
    </xdr:from>
    <xdr:to>
      <xdr:col>16</xdr:col>
      <xdr:colOff>38100</xdr:colOff>
      <xdr:row>16</xdr:row>
      <xdr:rowOff>152400</xdr:rowOff>
    </xdr:to>
    <xdr:sp macro="" textlink="">
      <xdr:nvSpPr>
        <xdr:cNvPr id="37" name="Stregbilledforklaring 1 13">
          <a:extLst>
            <a:ext uri="{FF2B5EF4-FFF2-40B4-BE49-F238E27FC236}">
              <a16:creationId xmlns="" xmlns:a16="http://schemas.microsoft.com/office/drawing/2014/main" id="{00000000-0008-0000-0600-000025000000}"/>
            </a:ext>
          </a:extLst>
        </xdr:cNvPr>
        <xdr:cNvSpPr/>
      </xdr:nvSpPr>
      <xdr:spPr>
        <a:xfrm rot="16200000">
          <a:off x="18068925" y="1762125"/>
          <a:ext cx="647700" cy="2343150"/>
        </a:xfrm>
        <a:prstGeom prst="borderCallout1">
          <a:avLst>
            <a:gd name="adj1" fmla="val 99688"/>
            <a:gd name="adj2" fmla="val 43091"/>
            <a:gd name="adj3" fmla="val 114786"/>
            <a:gd name="adj4" fmla="val -4517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14</xdr:col>
      <xdr:colOff>126710</xdr:colOff>
      <xdr:row>13</xdr:row>
      <xdr:rowOff>66674</xdr:rowOff>
    </xdr:from>
    <xdr:to>
      <xdr:col>16</xdr:col>
      <xdr:colOff>123825</xdr:colOff>
      <xdr:row>18</xdr:row>
      <xdr:rowOff>57150</xdr:rowOff>
    </xdr:to>
    <xdr:sp macro="" textlink="">
      <xdr:nvSpPr>
        <xdr:cNvPr id="38" name="Tekstfelt 14">
          <a:extLst>
            <a:ext uri="{FF2B5EF4-FFF2-40B4-BE49-F238E27FC236}">
              <a16:creationId xmlns="" xmlns:a16="http://schemas.microsoft.com/office/drawing/2014/main" id="{00000000-0008-0000-0600-000026000000}"/>
            </a:ext>
          </a:extLst>
        </xdr:cNvPr>
        <xdr:cNvSpPr txBox="1"/>
      </xdr:nvSpPr>
      <xdr:spPr>
        <a:xfrm>
          <a:off x="17214560" y="2590799"/>
          <a:ext cx="2435515"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solidFill>
                <a:schemeClr val="dk1"/>
              </a:solidFill>
              <a:effectLst/>
              <a:latin typeface="+mn-lt"/>
              <a:ea typeface="+mn-ea"/>
              <a:cs typeface="+mn-cs"/>
            </a:rPr>
            <a:t>Proportionality on the budget items is a requirement. This means that the same subsidy percentage must be received on all budget items</a:t>
          </a:r>
          <a:endParaRPr lang="da-DK" sz="600">
            <a:effectLst/>
          </a:endParaRPr>
        </a:p>
      </xdr:txBody>
    </xdr:sp>
    <xdr:clientData/>
  </xdr:twoCellAnchor>
  <xdr:twoCellAnchor>
    <xdr:from>
      <xdr:col>9</xdr:col>
      <xdr:colOff>161925</xdr:colOff>
      <xdr:row>6</xdr:row>
      <xdr:rowOff>0</xdr:rowOff>
    </xdr:from>
    <xdr:to>
      <xdr:col>13</xdr:col>
      <xdr:colOff>839259</xdr:colOff>
      <xdr:row>13</xdr:row>
      <xdr:rowOff>11642</xdr:rowOff>
    </xdr:to>
    <xdr:sp macro="" textlink="">
      <xdr:nvSpPr>
        <xdr:cNvPr id="39" name="Tekstfelt 14">
          <a:extLst>
            <a:ext uri="{FF2B5EF4-FFF2-40B4-BE49-F238E27FC236}">
              <a16:creationId xmlns="" xmlns:a16="http://schemas.microsoft.com/office/drawing/2014/main" id="{00000000-0008-0000-0600-000027000000}"/>
            </a:ext>
          </a:extLst>
        </xdr:cNvPr>
        <xdr:cNvSpPr txBox="1"/>
      </xdr:nvSpPr>
      <xdr:spPr>
        <a:xfrm>
          <a:off x="12011025" y="1181100"/>
          <a:ext cx="4868334" cy="1354667"/>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1.</a:t>
          </a:r>
          <a:r>
            <a:rPr lang="da-DK" sz="1100" baseline="0">
              <a:solidFill>
                <a:schemeClr val="dk1"/>
              </a:solidFill>
              <a:effectLst/>
              <a:latin typeface="+mn-lt"/>
              <a:ea typeface="+mn-ea"/>
              <a:cs typeface="+mn-cs"/>
            </a:rPr>
            <a:t> Begin by filling in  "Company name", "Activity type" and "Company size".</a:t>
          </a:r>
          <a:endParaRPr lang="da-DK">
            <a:effectLst/>
          </a:endParaRPr>
        </a:p>
        <a:p>
          <a:r>
            <a:rPr lang="da-DK" sz="1100" baseline="0">
              <a:solidFill>
                <a:schemeClr val="dk1"/>
              </a:solidFill>
              <a:effectLst/>
              <a:latin typeface="+mn-lt"/>
              <a:ea typeface="+mn-ea"/>
              <a:cs typeface="+mn-cs"/>
            </a:rPr>
            <a:t>2. Fill in "Costs".</a:t>
          </a:r>
          <a:endParaRPr lang="da-DK">
            <a:effectLst/>
          </a:endParaRPr>
        </a:p>
        <a:p>
          <a:r>
            <a:rPr lang="da-DK" sz="1100" baseline="0">
              <a:solidFill>
                <a:schemeClr val="dk1"/>
              </a:solidFill>
              <a:effectLst/>
              <a:latin typeface="+mn-lt"/>
              <a:ea typeface="+mn-ea"/>
              <a:cs typeface="+mn-cs"/>
            </a:rPr>
            <a:t>3. Fill in "Specifcation of sub-budget"</a:t>
          </a:r>
          <a:endParaRPr lang="da-DK">
            <a:effectLst/>
          </a:endParaRPr>
        </a:p>
        <a:p>
          <a:r>
            <a:rPr lang="da-DK" sz="1100" baseline="0">
              <a:solidFill>
                <a:schemeClr val="dk1"/>
              </a:solidFill>
              <a:effectLst/>
              <a:latin typeface="+mn-lt"/>
              <a:ea typeface="+mn-ea"/>
              <a:cs typeface="+mn-cs"/>
            </a:rPr>
            <a:t>For additional help, see the sheet "Example of individual project/collaboration project".</a:t>
          </a:r>
          <a:endParaRPr lang="da-DK" sz="900"/>
        </a:p>
      </xdr:txBody>
    </xdr:sp>
    <xdr:clientData/>
  </xdr:twoCellAnchor>
  <xdr:twoCellAnchor>
    <xdr:from>
      <xdr:col>2</xdr:col>
      <xdr:colOff>47617</xdr:colOff>
      <xdr:row>33</xdr:row>
      <xdr:rowOff>28576</xdr:rowOff>
    </xdr:from>
    <xdr:to>
      <xdr:col>3</xdr:col>
      <xdr:colOff>247644</xdr:colOff>
      <xdr:row>36</xdr:row>
      <xdr:rowOff>30480</xdr:rowOff>
    </xdr:to>
    <xdr:sp macro="" textlink="">
      <xdr:nvSpPr>
        <xdr:cNvPr id="40" name="Stregbilledforklaring 1 13">
          <a:extLst>
            <a:ext uri="{FF2B5EF4-FFF2-40B4-BE49-F238E27FC236}">
              <a16:creationId xmlns="" xmlns:a16="http://schemas.microsoft.com/office/drawing/2014/main" id="{00000000-0008-0000-0600-000028000000}"/>
            </a:ext>
          </a:extLst>
        </xdr:cNvPr>
        <xdr:cNvSpPr/>
      </xdr:nvSpPr>
      <xdr:spPr>
        <a:xfrm rot="5400000">
          <a:off x="3777609" y="5899784"/>
          <a:ext cx="748664" cy="1960247"/>
        </a:xfrm>
        <a:prstGeom prst="borderCallout1">
          <a:avLst>
            <a:gd name="adj1" fmla="val 100173"/>
            <a:gd name="adj2" fmla="val 39790"/>
            <a:gd name="adj3" fmla="val 110510"/>
            <a:gd name="adj4" fmla="val -554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1748790</xdr:colOff>
      <xdr:row>33</xdr:row>
      <xdr:rowOff>38100</xdr:rowOff>
    </xdr:from>
    <xdr:to>
      <xdr:col>3</xdr:col>
      <xdr:colOff>443861</xdr:colOff>
      <xdr:row>36</xdr:row>
      <xdr:rowOff>38100</xdr:rowOff>
    </xdr:to>
    <xdr:sp macro="" textlink="">
      <xdr:nvSpPr>
        <xdr:cNvPr id="41" name="Tekstfelt 14">
          <a:extLst>
            <a:ext uri="{FF2B5EF4-FFF2-40B4-BE49-F238E27FC236}">
              <a16:creationId xmlns="" xmlns:a16="http://schemas.microsoft.com/office/drawing/2014/main" id="{00000000-0008-0000-0600-000029000000}"/>
            </a:ext>
          </a:extLst>
        </xdr:cNvPr>
        <xdr:cNvSpPr txBox="1"/>
      </xdr:nvSpPr>
      <xdr:spPr>
        <a:xfrm>
          <a:off x="3112770" y="6515100"/>
          <a:ext cx="2215511" cy="746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Shows the maximum OH rate that the particpant can recieve. The residual amount is the amount that can be further added unter the budget item "OH" (optional). </a:t>
          </a:r>
        </a:p>
      </xdr:txBody>
    </xdr:sp>
    <xdr:clientData/>
  </xdr:twoCellAnchor>
  <xdr:twoCellAnchor>
    <xdr:from>
      <xdr:col>3</xdr:col>
      <xdr:colOff>219071</xdr:colOff>
      <xdr:row>32</xdr:row>
      <xdr:rowOff>161925</xdr:rowOff>
    </xdr:from>
    <xdr:to>
      <xdr:col>3</xdr:col>
      <xdr:colOff>1200146</xdr:colOff>
      <xdr:row>33</xdr:row>
      <xdr:rowOff>190500</xdr:rowOff>
    </xdr:to>
    <xdr:cxnSp macro="">
      <xdr:nvCxnSpPr>
        <xdr:cNvPr id="42" name="Lige forbindelse 41">
          <a:extLst>
            <a:ext uri="{FF2B5EF4-FFF2-40B4-BE49-F238E27FC236}">
              <a16:creationId xmlns="" xmlns:a16="http://schemas.microsoft.com/office/drawing/2014/main" id="{00000000-0008-0000-0600-00002A000000}"/>
            </a:ext>
          </a:extLst>
        </xdr:cNvPr>
        <xdr:cNvCxnSpPr/>
      </xdr:nvCxnSpPr>
      <xdr:spPr>
        <a:xfrm flipV="1">
          <a:off x="4972046" y="6343650"/>
          <a:ext cx="981075" cy="2190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13607</xdr:colOff>
      <xdr:row>19</xdr:row>
      <xdr:rowOff>0</xdr:rowOff>
    </xdr:from>
    <xdr:to>
      <xdr:col>15</xdr:col>
      <xdr:colOff>0</xdr:colOff>
      <xdr:row>29</xdr:row>
      <xdr:rowOff>3968</xdr:rowOff>
    </xdr:to>
    <xdr:sp macro="" textlink="" fLocksText="0">
      <xdr:nvSpPr>
        <xdr:cNvPr id="2" name="TextBox 1">
          <a:extLst>
            <a:ext uri="{FF2B5EF4-FFF2-40B4-BE49-F238E27FC236}">
              <a16:creationId xmlns="" xmlns:a16="http://schemas.microsoft.com/office/drawing/2014/main" id="{00000000-0008-0000-0700-000002000000}"/>
            </a:ext>
          </a:extLst>
        </xdr:cNvPr>
        <xdr:cNvSpPr txBox="1"/>
      </xdr:nvSpPr>
      <xdr:spPr>
        <a:xfrm>
          <a:off x="13348607" y="35052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 (number</a:t>
          </a:r>
          <a:r>
            <a:rPr lang="da-DK" sz="1100" baseline="0">
              <a:solidFill>
                <a:schemeClr val="dk1"/>
              </a:solidFill>
              <a:effectLst/>
              <a:latin typeface="+mn-lt"/>
              <a:ea typeface="+mn-ea"/>
              <a:cs typeface="+mn-cs"/>
            </a:rPr>
            <a:t> of hours and hourly rate</a:t>
          </a:r>
          <a:r>
            <a:rPr lang="da-DK" sz="1100">
              <a:solidFill>
                <a:schemeClr val="dk1"/>
              </a:solidFill>
              <a:effectLst/>
              <a:latin typeface="+mn-lt"/>
              <a:ea typeface="+mn-ea"/>
              <a:cs typeface="+mn-cs"/>
            </a:rPr>
            <a:t>): 2.730 h</a:t>
          </a:r>
          <a:r>
            <a:rPr lang="da-DK" sz="1100" baseline="0">
              <a:solidFill>
                <a:schemeClr val="dk1"/>
              </a:solidFill>
              <a:effectLst/>
              <a:latin typeface="+mn-lt"/>
              <a:ea typeface="+mn-ea"/>
              <a:cs typeface="+mn-cs"/>
            </a:rPr>
            <a:t> with expected average rate of</a:t>
          </a:r>
          <a:r>
            <a:rPr lang="da-DK" sz="1100">
              <a:solidFill>
                <a:schemeClr val="dk1"/>
              </a:solidFill>
              <a:effectLst/>
              <a:latin typeface="+mn-lt"/>
              <a:ea typeface="+mn-ea"/>
              <a:cs typeface="+mn-cs"/>
            </a:rPr>
            <a:t> 312 DKK/h.</a:t>
          </a:r>
          <a:r>
            <a:rPr lang="da-DK" sz="1100" baseline="0">
              <a:solidFill>
                <a:schemeClr val="dk1"/>
              </a:solidFill>
              <a:effectLst/>
              <a:latin typeface="+mn-lt"/>
              <a:ea typeface="+mn-ea"/>
              <a:cs typeface="+mn-cs"/>
            </a:rPr>
            <a:t> Of which </a:t>
          </a:r>
          <a:r>
            <a:rPr lang="da-DK" sz="1100">
              <a:solidFill>
                <a:schemeClr val="dk1"/>
              </a:solidFill>
              <a:effectLst/>
              <a:latin typeface="+mn-lt"/>
              <a:ea typeface="+mn-ea"/>
              <a:cs typeface="+mn-cs"/>
            </a:rPr>
            <a:t>company</a:t>
          </a:r>
          <a:r>
            <a:rPr lang="da-DK" sz="1100" baseline="0">
              <a:solidFill>
                <a:schemeClr val="dk1"/>
              </a:solidFill>
              <a:effectLst/>
              <a:latin typeface="+mn-lt"/>
              <a:ea typeface="+mn-ea"/>
              <a:cs typeface="+mn-cs"/>
            </a:rPr>
            <a:t> owner M</a:t>
          </a:r>
          <a:r>
            <a:rPr lang="da-DK" sz="1100">
              <a:solidFill>
                <a:schemeClr val="dk1"/>
              </a:solidFill>
              <a:effectLst/>
              <a:latin typeface="+mn-lt"/>
              <a:ea typeface="+mn-ea"/>
              <a:cs typeface="+mn-cs"/>
            </a:rPr>
            <a:t>ads Madsen will receive 350 DKK/h.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a:t>
          </a:r>
          <a:r>
            <a:rPr lang="da-DK" sz="1100">
              <a:solidFill>
                <a:schemeClr val="dk1"/>
              </a:solidFill>
              <a:effectLst/>
              <a:latin typeface="+mn-lt"/>
              <a:ea typeface="+mn-ea"/>
              <a:cs typeface="+mn-cs"/>
            </a:rPr>
            <a:t> (Name</a:t>
          </a:r>
          <a:r>
            <a:rPr lang="da-DK" sz="1100" baseline="0">
              <a:solidFill>
                <a:schemeClr val="dk1"/>
              </a:solidFill>
              <a:effectLst/>
              <a:latin typeface="+mn-lt"/>
              <a:ea typeface="+mn-ea"/>
              <a:cs typeface="+mn-cs"/>
            </a:rPr>
            <a:t> and work description</a:t>
          </a:r>
          <a:r>
            <a:rPr lang="da-DK" sz="1100">
              <a:solidFill>
                <a:schemeClr val="dk1"/>
              </a:solidFill>
              <a:effectLst/>
              <a:latin typeface="+mn-lt"/>
              <a:ea typeface="+mn-ea"/>
              <a:cs typeface="+mn-cs"/>
            </a:rPr>
            <a:t>): The analysis</a:t>
          </a:r>
          <a:r>
            <a:rPr lang="da-DK" sz="1100" baseline="0">
              <a:solidFill>
                <a:schemeClr val="dk1"/>
              </a:solidFill>
              <a:effectLst/>
              <a:latin typeface="+mn-lt"/>
              <a:ea typeface="+mn-ea"/>
              <a:cs typeface="+mn-cs"/>
            </a:rPr>
            <a:t> company "Grønne Analyser", 100 soil samples of 300 DKK/apiece.                                                 </a:t>
          </a:r>
          <a:endParaRPr lang="da-DK">
            <a:effectLst/>
          </a:endParaRPr>
        </a:p>
        <a:p>
          <a:r>
            <a:rPr lang="da-DK" sz="1100">
              <a:solidFill>
                <a:schemeClr val="dk1"/>
              </a:solidFill>
              <a:effectLst/>
              <a:latin typeface="+mn-lt"/>
              <a:ea typeface="+mn-ea"/>
              <a:cs typeface="+mn-cs"/>
            </a:rPr>
            <a:t>Other</a:t>
          </a:r>
          <a:r>
            <a:rPr lang="da-DK" sz="1100" baseline="0">
              <a:solidFill>
                <a:schemeClr val="dk1"/>
              </a:solidFill>
              <a:effectLst/>
              <a:latin typeface="+mn-lt"/>
              <a:ea typeface="+mn-ea"/>
              <a:cs typeface="+mn-cs"/>
            </a:rPr>
            <a:t> costs</a:t>
          </a:r>
          <a:r>
            <a:rPr lang="da-DK" sz="1100">
              <a:solidFill>
                <a:schemeClr val="dk1"/>
              </a:solidFill>
              <a:effectLst/>
              <a:latin typeface="+mn-lt"/>
              <a:ea typeface="+mn-ea"/>
              <a:cs typeface="+mn-cs"/>
            </a:rPr>
            <a:t>:</a:t>
          </a:r>
          <a:r>
            <a:rPr lang="da-DK" sz="1100" baseline="0">
              <a:solidFill>
                <a:schemeClr val="dk1"/>
              </a:solidFill>
              <a:effectLst/>
              <a:latin typeface="+mn-lt"/>
              <a:ea typeface="+mn-ea"/>
              <a:cs typeface="+mn-cs"/>
            </a:rPr>
            <a:t> Driving at low rate and conduction of meetings (30.000 dkk.), costs for seed, fertilizer and fuel for own machine (70.000 DKK)</a:t>
          </a:r>
          <a:endParaRPr lang="da-DK">
            <a:effectLst/>
          </a:endParaRPr>
        </a:p>
        <a:p>
          <a:r>
            <a:rPr lang="da-DK" sz="1100">
              <a:solidFill>
                <a:schemeClr val="dk1"/>
              </a:solidFill>
              <a:effectLst/>
              <a:latin typeface="+mn-lt"/>
              <a:ea typeface="+mn-ea"/>
              <a:cs typeface="+mn-cs"/>
            </a:rPr>
            <a:t>Apparatus/equipment: Purchase of machine</a:t>
          </a:r>
          <a:r>
            <a:rPr lang="da-DK" sz="1100" baseline="0">
              <a:solidFill>
                <a:schemeClr val="dk1"/>
              </a:solidFill>
              <a:effectLst/>
              <a:latin typeface="+mn-lt"/>
              <a:ea typeface="+mn-ea"/>
              <a:cs typeface="+mn-cs"/>
            </a:rPr>
            <a:t> for analysis</a:t>
          </a:r>
          <a:endParaRPr lang="da-DK">
            <a:effectLst/>
          </a:endParaRPr>
        </a:p>
        <a:p>
          <a:r>
            <a:rPr lang="da-DK" sz="1100">
              <a:solidFill>
                <a:schemeClr val="dk1"/>
              </a:solidFill>
              <a:effectLst/>
              <a:latin typeface="+mn-lt"/>
              <a:ea typeface="+mn-ea"/>
              <a:cs typeface="+mn-cs"/>
            </a:rPr>
            <a:t>Scrap-value: 10.000 DKK (linear depreciation over 5 years)</a:t>
          </a:r>
          <a:r>
            <a:rPr lang="da-DK" sz="1100" baseline="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 3</a:t>
          </a:r>
          <a:r>
            <a:rPr lang="da-DK" sz="1100" baseline="0">
              <a:solidFill>
                <a:schemeClr val="dk1"/>
              </a:solidFill>
              <a:effectLst/>
              <a:latin typeface="+mn-lt"/>
              <a:ea typeface="+mn-ea"/>
              <a:cs typeface="+mn-cs"/>
            </a:rPr>
            <a:t> x 6000 DKK</a:t>
          </a:r>
          <a:endParaRPr lang="da-DK">
            <a:effectLst/>
          </a:endParaRPr>
        </a:p>
      </xdr:txBody>
    </xdr:sp>
    <xdr:clientData/>
  </xdr:twoCellAnchor>
  <xdr:twoCellAnchor>
    <xdr:from>
      <xdr:col>9</xdr:col>
      <xdr:colOff>13607</xdr:colOff>
      <xdr:row>35</xdr:row>
      <xdr:rowOff>0</xdr:rowOff>
    </xdr:from>
    <xdr:to>
      <xdr:col>15</xdr:col>
      <xdr:colOff>0</xdr:colOff>
      <xdr:row>44</xdr:row>
      <xdr:rowOff>203993</xdr:rowOff>
    </xdr:to>
    <xdr:sp macro="" textlink="" fLocksText="0">
      <xdr:nvSpPr>
        <xdr:cNvPr id="3" name="TextBox 2">
          <a:extLst>
            <a:ext uri="{FF2B5EF4-FFF2-40B4-BE49-F238E27FC236}">
              <a16:creationId xmlns="" xmlns:a16="http://schemas.microsoft.com/office/drawing/2014/main" id="{00000000-0008-0000-0700-000003000000}"/>
            </a:ext>
          </a:extLst>
        </xdr:cNvPr>
        <xdr:cNvSpPr txBox="1"/>
      </xdr:nvSpPr>
      <xdr:spPr>
        <a:xfrm>
          <a:off x="13348607" y="63912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 (number of hours and hourly rate): 313 h with expected average rate of 320 DKK./h. </a:t>
          </a:r>
          <a:endParaRPr lang="da-DK">
            <a:effectLst/>
          </a:endParaRPr>
        </a:p>
        <a:p>
          <a:pPr eaLnBrk="1" fontAlgn="auto" latinLnBrk="0" hangingPunct="1"/>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Other</a:t>
          </a:r>
          <a:r>
            <a:rPr lang="da-DK" sz="1100" baseline="0">
              <a:solidFill>
                <a:schemeClr val="dk1"/>
              </a:solidFill>
              <a:effectLst/>
              <a:latin typeface="+mn-lt"/>
              <a:ea typeface="+mn-ea"/>
              <a:cs typeface="+mn-cs"/>
            </a:rPr>
            <a:t> costs</a:t>
          </a:r>
          <a:r>
            <a:rPr lang="da-DK" sz="1100">
              <a:solidFill>
                <a:schemeClr val="dk1"/>
              </a:solidFill>
              <a:effectLst/>
              <a:latin typeface="+mn-lt"/>
              <a:ea typeface="+mn-ea"/>
              <a:cs typeface="+mn-cs"/>
            </a:rPr>
            <a:t>: Flyers and manuals</a:t>
          </a:r>
          <a:r>
            <a:rPr lang="da-DK" sz="1100" baseline="0">
              <a:solidFill>
                <a:schemeClr val="dk1"/>
              </a:solidFill>
              <a:effectLst/>
              <a:latin typeface="+mn-lt"/>
              <a:ea typeface="+mn-ea"/>
              <a:cs typeface="+mn-cs"/>
            </a:rPr>
            <a:t> for</a:t>
          </a:r>
          <a:r>
            <a:rPr lang="da-DK" sz="1100">
              <a:solidFill>
                <a:schemeClr val="dk1"/>
              </a:solidFill>
              <a:effectLst/>
              <a:latin typeface="+mn-lt"/>
              <a:ea typeface="+mn-ea"/>
              <a:cs typeface="+mn-cs"/>
            </a:rPr>
            <a:t> demonstration (20.000 DKK), catering and driving to</a:t>
          </a:r>
          <a:r>
            <a:rPr lang="da-DK" sz="1100" baseline="0">
              <a:solidFill>
                <a:schemeClr val="dk1"/>
              </a:solidFill>
              <a:effectLst/>
              <a:latin typeface="+mn-lt"/>
              <a:ea typeface="+mn-ea"/>
              <a:cs typeface="+mn-cs"/>
            </a:rPr>
            <a:t> field-demonstration</a:t>
          </a:r>
          <a:r>
            <a:rPr lang="da-DK" sz="1100">
              <a:solidFill>
                <a:schemeClr val="dk1"/>
              </a:solidFill>
              <a:effectLst/>
              <a:latin typeface="+mn-lt"/>
              <a:ea typeface="+mn-ea"/>
              <a:cs typeface="+mn-cs"/>
            </a:rPr>
            <a:t> (30.000 DKK)</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Scrap-value:</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 3</a:t>
          </a:r>
          <a:r>
            <a:rPr lang="da-DK" sz="1100" baseline="0">
              <a:solidFill>
                <a:schemeClr val="dk1"/>
              </a:solidFill>
              <a:effectLst/>
              <a:latin typeface="+mn-lt"/>
              <a:ea typeface="+mn-ea"/>
              <a:cs typeface="+mn-cs"/>
            </a:rPr>
            <a:t> x 6000 DKK</a:t>
          </a:r>
          <a:endParaRPr lang="da-DK">
            <a:effectLst/>
          </a:endParaRPr>
        </a:p>
      </xdr:txBody>
    </xdr:sp>
    <xdr:clientData/>
  </xdr:twoCellAnchor>
  <mc:AlternateContent xmlns:mc="http://schemas.openxmlformats.org/markup-compatibility/2006">
    <mc:Choice xmlns:a14="http://schemas.microsoft.com/office/drawing/2010/main" Requires="a14">
      <xdr:twoCellAnchor>
        <xdr:from>
          <xdr:col>9</xdr:col>
          <xdr:colOff>104775</xdr:colOff>
          <xdr:row>14</xdr:row>
          <xdr:rowOff>104775</xdr:rowOff>
        </xdr:from>
        <xdr:to>
          <xdr:col>9</xdr:col>
          <xdr:colOff>1028700</xdr:colOff>
          <xdr:row>17</xdr:row>
          <xdr:rowOff>66675</xdr:rowOff>
        </xdr:to>
        <xdr:sp macro="" textlink="">
          <xdr:nvSpPr>
            <xdr:cNvPr id="15361" name="Button 1" descr="Validér data" hidden="1">
              <a:extLst>
                <a:ext uri="{63B3BB69-23CF-44E3-9099-C40C66FF867C}">
                  <a14:compatExt spid="_x0000_s15361"/>
                </a:ext>
                <a:ext uri="{FF2B5EF4-FFF2-40B4-BE49-F238E27FC236}">
                  <a16:creationId xmlns="" xmlns:a16="http://schemas.microsoft.com/office/drawing/2014/main" id="{00000000-0008-0000-0700-000001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cs typeface="Calibri"/>
                </a:rPr>
                <a:t>Validate data</a:t>
              </a:r>
            </a:p>
          </xdr:txBody>
        </xdr:sp>
        <xdr:clientData fPrintsWithSheet="0"/>
      </xdr:twoCellAnchor>
    </mc:Choice>
    <mc:Fallback/>
  </mc:AlternateContent>
  <xdr:twoCellAnchor>
    <xdr:from>
      <xdr:col>9</xdr:col>
      <xdr:colOff>13607</xdr:colOff>
      <xdr:row>51</xdr:row>
      <xdr:rowOff>0</xdr:rowOff>
    </xdr:from>
    <xdr:to>
      <xdr:col>15</xdr:col>
      <xdr:colOff>0</xdr:colOff>
      <xdr:row>61</xdr:row>
      <xdr:rowOff>50800</xdr:rowOff>
    </xdr:to>
    <xdr:sp macro="" textlink="" fLocksText="0">
      <xdr:nvSpPr>
        <xdr:cNvPr id="5" name="TextBox 4">
          <a:extLst>
            <a:ext uri="{FF2B5EF4-FFF2-40B4-BE49-F238E27FC236}">
              <a16:creationId xmlns="" xmlns:a16="http://schemas.microsoft.com/office/drawing/2014/main" id="{00000000-0008-0000-0700-000005000000}"/>
            </a:ext>
          </a:extLst>
        </xdr:cNvPr>
        <xdr:cNvSpPr txBox="1"/>
      </xdr:nvSpPr>
      <xdr:spPr>
        <a:xfrm>
          <a:off x="12324140" y="10337800"/>
          <a:ext cx="6437993" cy="1921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 (number of hours and hourly rate): Researcher 3.200 hours of 468 DKK/hr, Laboratory</a:t>
          </a:r>
          <a:r>
            <a:rPr lang="da-DK" sz="1100" baseline="0">
              <a:solidFill>
                <a:schemeClr val="dk1"/>
              </a:solidFill>
              <a:effectLst/>
              <a:latin typeface="+mn-lt"/>
              <a:ea typeface="+mn-ea"/>
              <a:cs typeface="+mn-cs"/>
            </a:rPr>
            <a:t> technician</a:t>
          </a:r>
          <a:r>
            <a:rPr lang="da-DK" sz="1100">
              <a:solidFill>
                <a:schemeClr val="dk1"/>
              </a:solidFill>
              <a:effectLst/>
              <a:latin typeface="+mn-lt"/>
              <a:ea typeface="+mn-ea"/>
              <a:cs typeface="+mn-cs"/>
            </a:rPr>
            <a:t> 1.000 hours of 250 DKK/h.</a:t>
          </a:r>
          <a:endParaRPr lang="da-DK">
            <a:effectLst/>
          </a:endParaRPr>
        </a:p>
        <a:p>
          <a:pPr eaLnBrk="1" fontAlgn="auto" latinLnBrk="0" hangingPunct="1"/>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Other costs.: Specific chemicals and reagents for laboratory work (100.000 DKK), Driving at </a:t>
          </a:r>
          <a:r>
            <a:rPr lang="da-DK" sz="1100" baseline="0">
              <a:solidFill>
                <a:schemeClr val="dk1"/>
              </a:solidFill>
              <a:effectLst/>
              <a:latin typeface="+mn-lt"/>
              <a:ea typeface="+mn-ea"/>
              <a:cs typeface="+mn-cs"/>
            </a:rPr>
            <a:t>low rate in connection with meetings</a:t>
          </a:r>
          <a:r>
            <a:rPr lang="da-DK" sz="1100">
              <a:solidFill>
                <a:schemeClr val="dk1"/>
              </a:solidFill>
              <a:effectLst/>
              <a:latin typeface="+mn-lt"/>
              <a:ea typeface="+mn-ea"/>
              <a:cs typeface="+mn-cs"/>
            </a:rPr>
            <a:t> (20.000 DKK),</a:t>
          </a:r>
          <a:r>
            <a:rPr lang="da-DK" sz="1100" baseline="0">
              <a:solidFill>
                <a:schemeClr val="dk1"/>
              </a:solidFill>
              <a:effectLst/>
              <a:latin typeface="+mn-lt"/>
              <a:ea typeface="+mn-ea"/>
              <a:cs typeface="+mn-cs"/>
            </a:rPr>
            <a:t> Participation in the conference "Grøn Viden 2025" and "Green Danish Science 2026" (30.000 DKK). Materials for prototype of probe (50.000 DKK), Publication in Grøn Open Access (50.000 DKK)</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endParaRPr lang="da-DK">
            <a:effectLst/>
          </a:endParaRPr>
        </a:p>
      </xdr:txBody>
    </xdr:sp>
    <xdr:clientData/>
  </xdr:twoCellAnchor>
  <xdr:twoCellAnchor>
    <xdr:from>
      <xdr:col>9</xdr:col>
      <xdr:colOff>13607</xdr:colOff>
      <xdr:row>67</xdr:row>
      <xdr:rowOff>0</xdr:rowOff>
    </xdr:from>
    <xdr:to>
      <xdr:col>15</xdr:col>
      <xdr:colOff>0</xdr:colOff>
      <xdr:row>76</xdr:row>
      <xdr:rowOff>203993</xdr:rowOff>
    </xdr:to>
    <xdr:sp macro="" textlink="" fLocksText="0">
      <xdr:nvSpPr>
        <xdr:cNvPr id="6" name="TextBox 5">
          <a:extLst>
            <a:ext uri="{FF2B5EF4-FFF2-40B4-BE49-F238E27FC236}">
              <a16:creationId xmlns="" xmlns:a16="http://schemas.microsoft.com/office/drawing/2014/main" id="{00000000-0008-0000-0700-000006000000}"/>
            </a:ext>
          </a:extLst>
        </xdr:cNvPr>
        <xdr:cNvSpPr txBox="1"/>
      </xdr:nvSpPr>
      <xdr:spPr>
        <a:xfrm>
          <a:off x="13348607" y="121634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 </a:t>
          </a:r>
          <a:r>
            <a:rPr lang="da-DK" sz="1100">
              <a:solidFill>
                <a:schemeClr val="dk1"/>
              </a:solidFill>
              <a:effectLst/>
              <a:latin typeface="+mn-lt"/>
              <a:ea typeface="+mn-ea"/>
              <a:cs typeface="+mn-cs"/>
            </a:rPr>
            <a:t>526 h of 380 DKK/h.</a:t>
          </a:r>
          <a:r>
            <a:rPr lang="da-DK" sz="1100" baseline="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 2 x 8.000 DKK</a:t>
          </a:r>
          <a:endParaRPr lang="da-DK">
            <a:effectLst/>
          </a:endParaRPr>
        </a:p>
      </xdr:txBody>
    </xdr:sp>
    <xdr:clientData/>
  </xdr:twoCellAnchor>
  <xdr:twoCellAnchor>
    <xdr:from>
      <xdr:col>9</xdr:col>
      <xdr:colOff>13607</xdr:colOff>
      <xdr:row>83</xdr:row>
      <xdr:rowOff>0</xdr:rowOff>
    </xdr:from>
    <xdr:to>
      <xdr:col>15</xdr:col>
      <xdr:colOff>0</xdr:colOff>
      <xdr:row>92</xdr:row>
      <xdr:rowOff>203993</xdr:rowOff>
    </xdr:to>
    <xdr:sp macro="" textlink="" fLocksText="0">
      <xdr:nvSpPr>
        <xdr:cNvPr id="7" name="TextBox 6">
          <a:extLst>
            <a:ext uri="{FF2B5EF4-FFF2-40B4-BE49-F238E27FC236}">
              <a16:creationId xmlns="" xmlns:a16="http://schemas.microsoft.com/office/drawing/2014/main" id="{00000000-0008-0000-0700-000007000000}"/>
            </a:ext>
          </a:extLst>
        </xdr:cNvPr>
        <xdr:cNvSpPr txBox="1"/>
      </xdr:nvSpPr>
      <xdr:spPr>
        <a:xfrm>
          <a:off x="13348607" y="150495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99</xdr:row>
      <xdr:rowOff>0</xdr:rowOff>
    </xdr:from>
    <xdr:to>
      <xdr:col>15</xdr:col>
      <xdr:colOff>0</xdr:colOff>
      <xdr:row>108</xdr:row>
      <xdr:rowOff>203993</xdr:rowOff>
    </xdr:to>
    <xdr:sp macro="" textlink="" fLocksText="0">
      <xdr:nvSpPr>
        <xdr:cNvPr id="8" name="TextBox 7">
          <a:extLst>
            <a:ext uri="{FF2B5EF4-FFF2-40B4-BE49-F238E27FC236}">
              <a16:creationId xmlns="" xmlns:a16="http://schemas.microsoft.com/office/drawing/2014/main" id="{00000000-0008-0000-0700-000008000000}"/>
            </a:ext>
          </a:extLst>
        </xdr:cNvPr>
        <xdr:cNvSpPr txBox="1"/>
      </xdr:nvSpPr>
      <xdr:spPr>
        <a:xfrm>
          <a:off x="13348607" y="179355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115</xdr:row>
      <xdr:rowOff>0</xdr:rowOff>
    </xdr:from>
    <xdr:to>
      <xdr:col>15</xdr:col>
      <xdr:colOff>0</xdr:colOff>
      <xdr:row>124</xdr:row>
      <xdr:rowOff>203993</xdr:rowOff>
    </xdr:to>
    <xdr:sp macro="" textlink="" fLocksText="0">
      <xdr:nvSpPr>
        <xdr:cNvPr id="9" name="TextBox 8">
          <a:extLst>
            <a:ext uri="{FF2B5EF4-FFF2-40B4-BE49-F238E27FC236}">
              <a16:creationId xmlns="" xmlns:a16="http://schemas.microsoft.com/office/drawing/2014/main" id="{00000000-0008-0000-0700-000009000000}"/>
            </a:ext>
          </a:extLst>
        </xdr:cNvPr>
        <xdr:cNvSpPr txBox="1"/>
      </xdr:nvSpPr>
      <xdr:spPr>
        <a:xfrm>
          <a:off x="13348607" y="208216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131</xdr:row>
      <xdr:rowOff>0</xdr:rowOff>
    </xdr:from>
    <xdr:to>
      <xdr:col>15</xdr:col>
      <xdr:colOff>0</xdr:colOff>
      <xdr:row>140</xdr:row>
      <xdr:rowOff>203993</xdr:rowOff>
    </xdr:to>
    <xdr:sp macro="" textlink="" fLocksText="0">
      <xdr:nvSpPr>
        <xdr:cNvPr id="10" name="TextBox 9">
          <a:extLst>
            <a:ext uri="{FF2B5EF4-FFF2-40B4-BE49-F238E27FC236}">
              <a16:creationId xmlns="" xmlns:a16="http://schemas.microsoft.com/office/drawing/2014/main" id="{00000000-0008-0000-0700-00000A000000}"/>
            </a:ext>
          </a:extLst>
        </xdr:cNvPr>
        <xdr:cNvSpPr txBox="1"/>
      </xdr:nvSpPr>
      <xdr:spPr>
        <a:xfrm>
          <a:off x="13348607" y="237077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147</xdr:row>
      <xdr:rowOff>0</xdr:rowOff>
    </xdr:from>
    <xdr:to>
      <xdr:col>15</xdr:col>
      <xdr:colOff>0</xdr:colOff>
      <xdr:row>156</xdr:row>
      <xdr:rowOff>203993</xdr:rowOff>
    </xdr:to>
    <xdr:sp macro="" textlink="" fLocksText="0">
      <xdr:nvSpPr>
        <xdr:cNvPr id="11" name="TextBox 10">
          <a:extLst>
            <a:ext uri="{FF2B5EF4-FFF2-40B4-BE49-F238E27FC236}">
              <a16:creationId xmlns="" xmlns:a16="http://schemas.microsoft.com/office/drawing/2014/main" id="{00000000-0008-0000-0700-00000B000000}"/>
            </a:ext>
          </a:extLst>
        </xdr:cNvPr>
        <xdr:cNvSpPr txBox="1"/>
      </xdr:nvSpPr>
      <xdr:spPr>
        <a:xfrm>
          <a:off x="13348607" y="265938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163</xdr:row>
      <xdr:rowOff>0</xdr:rowOff>
    </xdr:from>
    <xdr:to>
      <xdr:col>15</xdr:col>
      <xdr:colOff>0</xdr:colOff>
      <xdr:row>172</xdr:row>
      <xdr:rowOff>203993</xdr:rowOff>
    </xdr:to>
    <xdr:sp macro="" textlink="" fLocksText="0">
      <xdr:nvSpPr>
        <xdr:cNvPr id="12" name="TextBox 11">
          <a:extLst>
            <a:ext uri="{FF2B5EF4-FFF2-40B4-BE49-F238E27FC236}">
              <a16:creationId xmlns="" xmlns:a16="http://schemas.microsoft.com/office/drawing/2014/main" id="{00000000-0008-0000-0700-00000C000000}"/>
            </a:ext>
          </a:extLst>
        </xdr:cNvPr>
        <xdr:cNvSpPr txBox="1"/>
      </xdr:nvSpPr>
      <xdr:spPr>
        <a:xfrm>
          <a:off x="13348607" y="294798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179</xdr:row>
      <xdr:rowOff>0</xdr:rowOff>
    </xdr:from>
    <xdr:to>
      <xdr:col>15</xdr:col>
      <xdr:colOff>0</xdr:colOff>
      <xdr:row>188</xdr:row>
      <xdr:rowOff>203993</xdr:rowOff>
    </xdr:to>
    <xdr:sp macro="" textlink="" fLocksText="0">
      <xdr:nvSpPr>
        <xdr:cNvPr id="13" name="TextBox 12">
          <a:extLst>
            <a:ext uri="{FF2B5EF4-FFF2-40B4-BE49-F238E27FC236}">
              <a16:creationId xmlns="" xmlns:a16="http://schemas.microsoft.com/office/drawing/2014/main" id="{00000000-0008-0000-0700-00000D000000}"/>
            </a:ext>
          </a:extLst>
        </xdr:cNvPr>
        <xdr:cNvSpPr txBox="1"/>
      </xdr:nvSpPr>
      <xdr:spPr>
        <a:xfrm>
          <a:off x="13348607" y="323659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195</xdr:row>
      <xdr:rowOff>0</xdr:rowOff>
    </xdr:from>
    <xdr:to>
      <xdr:col>15</xdr:col>
      <xdr:colOff>0</xdr:colOff>
      <xdr:row>204</xdr:row>
      <xdr:rowOff>203993</xdr:rowOff>
    </xdr:to>
    <xdr:sp macro="" textlink="" fLocksText="0">
      <xdr:nvSpPr>
        <xdr:cNvPr id="14" name="TextBox 13">
          <a:extLst>
            <a:ext uri="{FF2B5EF4-FFF2-40B4-BE49-F238E27FC236}">
              <a16:creationId xmlns="" xmlns:a16="http://schemas.microsoft.com/office/drawing/2014/main" id="{00000000-0008-0000-0700-00000E000000}"/>
            </a:ext>
          </a:extLst>
        </xdr:cNvPr>
        <xdr:cNvSpPr txBox="1"/>
      </xdr:nvSpPr>
      <xdr:spPr>
        <a:xfrm>
          <a:off x="13348607" y="352520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211</xdr:row>
      <xdr:rowOff>0</xdr:rowOff>
    </xdr:from>
    <xdr:to>
      <xdr:col>15</xdr:col>
      <xdr:colOff>0</xdr:colOff>
      <xdr:row>220</xdr:row>
      <xdr:rowOff>203993</xdr:rowOff>
    </xdr:to>
    <xdr:sp macro="" textlink="" fLocksText="0">
      <xdr:nvSpPr>
        <xdr:cNvPr id="15" name="TextBox 14">
          <a:extLst>
            <a:ext uri="{FF2B5EF4-FFF2-40B4-BE49-F238E27FC236}">
              <a16:creationId xmlns="" xmlns:a16="http://schemas.microsoft.com/office/drawing/2014/main" id="{00000000-0008-0000-0700-00000F000000}"/>
            </a:ext>
          </a:extLst>
        </xdr:cNvPr>
        <xdr:cNvSpPr txBox="1"/>
      </xdr:nvSpPr>
      <xdr:spPr>
        <a:xfrm>
          <a:off x="13348607" y="381381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227</xdr:row>
      <xdr:rowOff>0</xdr:rowOff>
    </xdr:from>
    <xdr:to>
      <xdr:col>15</xdr:col>
      <xdr:colOff>0</xdr:colOff>
      <xdr:row>236</xdr:row>
      <xdr:rowOff>203993</xdr:rowOff>
    </xdr:to>
    <xdr:sp macro="" textlink="" fLocksText="0">
      <xdr:nvSpPr>
        <xdr:cNvPr id="16" name="TextBox 15">
          <a:extLst>
            <a:ext uri="{FF2B5EF4-FFF2-40B4-BE49-F238E27FC236}">
              <a16:creationId xmlns="" xmlns:a16="http://schemas.microsoft.com/office/drawing/2014/main" id="{00000000-0008-0000-0700-000010000000}"/>
            </a:ext>
          </a:extLst>
        </xdr:cNvPr>
        <xdr:cNvSpPr txBox="1"/>
      </xdr:nvSpPr>
      <xdr:spPr>
        <a:xfrm>
          <a:off x="13348607" y="410241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243</xdr:row>
      <xdr:rowOff>0</xdr:rowOff>
    </xdr:from>
    <xdr:to>
      <xdr:col>15</xdr:col>
      <xdr:colOff>0</xdr:colOff>
      <xdr:row>252</xdr:row>
      <xdr:rowOff>203993</xdr:rowOff>
    </xdr:to>
    <xdr:sp macro="" textlink="" fLocksText="0">
      <xdr:nvSpPr>
        <xdr:cNvPr id="17" name="TextBox 16">
          <a:extLst>
            <a:ext uri="{FF2B5EF4-FFF2-40B4-BE49-F238E27FC236}">
              <a16:creationId xmlns="" xmlns:a16="http://schemas.microsoft.com/office/drawing/2014/main" id="{00000000-0008-0000-0700-000011000000}"/>
            </a:ext>
          </a:extLst>
        </xdr:cNvPr>
        <xdr:cNvSpPr txBox="1"/>
      </xdr:nvSpPr>
      <xdr:spPr>
        <a:xfrm>
          <a:off x="13348607" y="439102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259</xdr:row>
      <xdr:rowOff>0</xdr:rowOff>
    </xdr:from>
    <xdr:to>
      <xdr:col>15</xdr:col>
      <xdr:colOff>0</xdr:colOff>
      <xdr:row>268</xdr:row>
      <xdr:rowOff>203993</xdr:rowOff>
    </xdr:to>
    <xdr:sp macro="" textlink="" fLocksText="0">
      <xdr:nvSpPr>
        <xdr:cNvPr id="18" name="TextBox 17">
          <a:extLst>
            <a:ext uri="{FF2B5EF4-FFF2-40B4-BE49-F238E27FC236}">
              <a16:creationId xmlns="" xmlns:a16="http://schemas.microsoft.com/office/drawing/2014/main" id="{00000000-0008-0000-0700-000012000000}"/>
            </a:ext>
          </a:extLst>
        </xdr:cNvPr>
        <xdr:cNvSpPr txBox="1"/>
      </xdr:nvSpPr>
      <xdr:spPr>
        <a:xfrm>
          <a:off x="13348607" y="467963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275</xdr:row>
      <xdr:rowOff>0</xdr:rowOff>
    </xdr:from>
    <xdr:to>
      <xdr:col>15</xdr:col>
      <xdr:colOff>0</xdr:colOff>
      <xdr:row>284</xdr:row>
      <xdr:rowOff>203993</xdr:rowOff>
    </xdr:to>
    <xdr:sp macro="" textlink="" fLocksText="0">
      <xdr:nvSpPr>
        <xdr:cNvPr id="19" name="TextBox 18">
          <a:extLst>
            <a:ext uri="{FF2B5EF4-FFF2-40B4-BE49-F238E27FC236}">
              <a16:creationId xmlns="" xmlns:a16="http://schemas.microsoft.com/office/drawing/2014/main" id="{00000000-0008-0000-0700-000013000000}"/>
            </a:ext>
          </a:extLst>
        </xdr:cNvPr>
        <xdr:cNvSpPr txBox="1"/>
      </xdr:nvSpPr>
      <xdr:spPr>
        <a:xfrm>
          <a:off x="13348607" y="4968240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291</xdr:row>
      <xdr:rowOff>0</xdr:rowOff>
    </xdr:from>
    <xdr:to>
      <xdr:col>15</xdr:col>
      <xdr:colOff>0</xdr:colOff>
      <xdr:row>300</xdr:row>
      <xdr:rowOff>203993</xdr:rowOff>
    </xdr:to>
    <xdr:sp macro="" textlink="" fLocksText="0">
      <xdr:nvSpPr>
        <xdr:cNvPr id="20" name="TextBox 19">
          <a:extLst>
            <a:ext uri="{FF2B5EF4-FFF2-40B4-BE49-F238E27FC236}">
              <a16:creationId xmlns="" xmlns:a16="http://schemas.microsoft.com/office/drawing/2014/main" id="{00000000-0008-0000-0700-000014000000}"/>
            </a:ext>
          </a:extLst>
        </xdr:cNvPr>
        <xdr:cNvSpPr txBox="1"/>
      </xdr:nvSpPr>
      <xdr:spPr>
        <a:xfrm>
          <a:off x="13348607" y="5256847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307</xdr:row>
      <xdr:rowOff>0</xdr:rowOff>
    </xdr:from>
    <xdr:to>
      <xdr:col>15</xdr:col>
      <xdr:colOff>0</xdr:colOff>
      <xdr:row>316</xdr:row>
      <xdr:rowOff>203993</xdr:rowOff>
    </xdr:to>
    <xdr:sp macro="" textlink="" fLocksText="0">
      <xdr:nvSpPr>
        <xdr:cNvPr id="21" name="TextBox 20">
          <a:extLst>
            <a:ext uri="{FF2B5EF4-FFF2-40B4-BE49-F238E27FC236}">
              <a16:creationId xmlns="" xmlns:a16="http://schemas.microsoft.com/office/drawing/2014/main" id="{00000000-0008-0000-0700-000015000000}"/>
            </a:ext>
          </a:extLst>
        </xdr:cNvPr>
        <xdr:cNvSpPr txBox="1"/>
      </xdr:nvSpPr>
      <xdr:spPr>
        <a:xfrm>
          <a:off x="13348607" y="55454550"/>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endParaRPr lang="da-DK">
            <a:effectLst/>
          </a:endParaRPr>
        </a:p>
      </xdr:txBody>
    </xdr:sp>
    <xdr:clientData/>
  </xdr:twoCellAnchor>
  <xdr:twoCellAnchor>
    <xdr:from>
      <xdr:col>9</xdr:col>
      <xdr:colOff>13607</xdr:colOff>
      <xdr:row>323</xdr:row>
      <xdr:rowOff>0</xdr:rowOff>
    </xdr:from>
    <xdr:to>
      <xdr:col>15</xdr:col>
      <xdr:colOff>0</xdr:colOff>
      <xdr:row>332</xdr:row>
      <xdr:rowOff>203993</xdr:rowOff>
    </xdr:to>
    <xdr:sp macro="" textlink="" fLocksText="0">
      <xdr:nvSpPr>
        <xdr:cNvPr id="22" name="TextBox 21">
          <a:extLst>
            <a:ext uri="{FF2B5EF4-FFF2-40B4-BE49-F238E27FC236}">
              <a16:creationId xmlns="" xmlns:a16="http://schemas.microsoft.com/office/drawing/2014/main" id="{00000000-0008-0000-0700-000016000000}"/>
            </a:ext>
          </a:extLst>
        </xdr:cNvPr>
        <xdr:cNvSpPr txBox="1"/>
      </xdr:nvSpPr>
      <xdr:spPr>
        <a:xfrm>
          <a:off x="13348607" y="58340625"/>
          <a:ext cx="6272893" cy="1918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Salary</a:t>
          </a:r>
          <a:r>
            <a:rPr lang="da-DK" sz="1100" baseline="0">
              <a:solidFill>
                <a:schemeClr val="dk1"/>
              </a:solidFill>
              <a:effectLst/>
              <a:latin typeface="+mn-lt"/>
              <a:ea typeface="+mn-ea"/>
              <a:cs typeface="+mn-cs"/>
            </a:rPr>
            <a:t> (number of hours and hourly rate)</a:t>
          </a:r>
          <a:r>
            <a:rPr lang="da-DK" sz="1100">
              <a:solidFill>
                <a:schemeClr val="dk1"/>
              </a:solidFill>
              <a:effectLst/>
              <a:latin typeface="+mn-lt"/>
              <a:ea typeface="+mn-ea"/>
              <a:cs typeface="+mn-cs"/>
            </a:rPr>
            <a:t> </a:t>
          </a:r>
          <a:endParaRPr lang="da-DK">
            <a:effectLst/>
          </a:endParaRPr>
        </a:p>
        <a:p>
          <a:r>
            <a:rPr lang="da-DK" sz="1100">
              <a:solidFill>
                <a:schemeClr val="dk1"/>
              </a:solidFill>
              <a:effectLst/>
              <a:latin typeface="+mn-lt"/>
              <a:ea typeface="+mn-ea"/>
              <a:cs typeface="+mn-cs"/>
            </a:rPr>
            <a:t>External</a:t>
          </a:r>
          <a:r>
            <a:rPr lang="da-DK" sz="1100" baseline="0">
              <a:solidFill>
                <a:schemeClr val="dk1"/>
              </a:solidFill>
              <a:effectLst/>
              <a:latin typeface="+mn-lt"/>
              <a:ea typeface="+mn-ea"/>
              <a:cs typeface="+mn-cs"/>
            </a:rPr>
            <a:t> assistance (Name and work description)</a:t>
          </a:r>
          <a:endParaRPr lang="da-DK">
            <a:effectLst/>
          </a:endParaRPr>
        </a:p>
        <a:p>
          <a:r>
            <a:rPr lang="da-DK" sz="1100">
              <a:solidFill>
                <a:schemeClr val="dk1"/>
              </a:solidFill>
              <a:effectLst/>
              <a:latin typeface="+mn-lt"/>
              <a:ea typeface="+mn-ea"/>
              <a:cs typeface="+mn-cs"/>
            </a:rPr>
            <a:t>Other costs:</a:t>
          </a:r>
          <a:endParaRPr lang="da-DK">
            <a:effectLst/>
          </a:endParaRPr>
        </a:p>
        <a:p>
          <a:r>
            <a:rPr lang="da-DK" sz="1100">
              <a:solidFill>
                <a:schemeClr val="dk1"/>
              </a:solidFill>
              <a:effectLst/>
              <a:latin typeface="+mn-lt"/>
              <a:ea typeface="+mn-ea"/>
              <a:cs typeface="+mn-cs"/>
            </a:rPr>
            <a:t>Apparatus/equipment:</a:t>
          </a:r>
          <a:endParaRPr lang="da-DK">
            <a:effectLst/>
          </a:endParaRPr>
        </a:p>
        <a:p>
          <a:r>
            <a:rPr lang="da-DK" sz="1100">
              <a:solidFill>
                <a:schemeClr val="dk1"/>
              </a:solidFill>
              <a:effectLst/>
              <a:latin typeface="+mn-lt"/>
              <a:ea typeface="+mn-ea"/>
              <a:cs typeface="+mn-cs"/>
            </a:rPr>
            <a:t>Scrap</a:t>
          </a:r>
          <a:r>
            <a:rPr lang="da-DK" sz="1100" baseline="0">
              <a:solidFill>
                <a:schemeClr val="dk1"/>
              </a:solidFill>
              <a:effectLst/>
              <a:latin typeface="+mn-lt"/>
              <a:ea typeface="+mn-ea"/>
              <a:cs typeface="+mn-cs"/>
            </a:rPr>
            <a:t> value</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Income,</a:t>
          </a:r>
          <a:r>
            <a:rPr lang="da-DK" sz="1100" baseline="0">
              <a:solidFill>
                <a:schemeClr val="dk1"/>
              </a:solidFill>
              <a:effectLst/>
              <a:latin typeface="+mn-lt"/>
              <a:ea typeface="+mn-ea"/>
              <a:cs typeface="+mn-cs"/>
            </a:rPr>
            <a:t> if any</a:t>
          </a:r>
          <a:r>
            <a:rPr lang="da-DK" sz="1100">
              <a:solidFill>
                <a:schemeClr val="dk1"/>
              </a:solidFill>
              <a:effectLst/>
              <a:latin typeface="+mn-lt"/>
              <a:ea typeface="+mn-ea"/>
              <a:cs typeface="+mn-cs"/>
            </a:rPr>
            <a:t>:</a:t>
          </a:r>
          <a:endParaRPr lang="da-DK">
            <a:effectLst/>
          </a:endParaRPr>
        </a:p>
        <a:p>
          <a:r>
            <a:rPr lang="da-DK" sz="1100">
              <a:solidFill>
                <a:schemeClr val="dk1"/>
              </a:solidFill>
              <a:effectLst/>
              <a:latin typeface="+mn-lt"/>
              <a:ea typeface="+mn-ea"/>
              <a:cs typeface="+mn-cs"/>
            </a:rPr>
            <a:t>Audit costs</a:t>
          </a:r>
          <a:r>
            <a:rPr lang="da-DK" sz="1100" baseline="0">
              <a:solidFill>
                <a:schemeClr val="dk1"/>
              </a:solidFill>
              <a:effectLst/>
              <a:latin typeface="+mn-lt"/>
              <a:ea typeface="+mn-ea"/>
              <a:cs typeface="+mn-cs"/>
            </a:rPr>
            <a:t>:</a:t>
          </a:r>
        </a:p>
        <a:p>
          <a:endParaRPr lang="da-DK">
            <a:effectLst/>
          </a:endParaRPr>
        </a:p>
      </xdr:txBody>
    </xdr:sp>
    <xdr:clientData/>
  </xdr:twoCellAnchor>
  <xdr:twoCellAnchor>
    <xdr:from>
      <xdr:col>2</xdr:col>
      <xdr:colOff>247651</xdr:colOff>
      <xdr:row>23</xdr:row>
      <xdr:rowOff>92076</xdr:rowOff>
    </xdr:from>
    <xdr:to>
      <xdr:col>2</xdr:col>
      <xdr:colOff>1695449</xdr:colOff>
      <xdr:row>25</xdr:row>
      <xdr:rowOff>15878</xdr:rowOff>
    </xdr:to>
    <xdr:sp macro="" textlink="">
      <xdr:nvSpPr>
        <xdr:cNvPr id="23" name="Stregbilledforklaring 1 13">
          <a:extLst>
            <a:ext uri="{FF2B5EF4-FFF2-40B4-BE49-F238E27FC236}">
              <a16:creationId xmlns="" xmlns:a16="http://schemas.microsoft.com/office/drawing/2014/main" id="{00000000-0008-0000-0700-000017000000}"/>
            </a:ext>
          </a:extLst>
        </xdr:cNvPr>
        <xdr:cNvSpPr/>
      </xdr:nvSpPr>
      <xdr:spPr>
        <a:xfrm rot="5400000">
          <a:off x="3856566" y="3796245"/>
          <a:ext cx="304802" cy="1447798"/>
        </a:xfrm>
        <a:prstGeom prst="borderCallout1">
          <a:avLst>
            <a:gd name="adj1" fmla="val 99281"/>
            <a:gd name="adj2" fmla="val 54374"/>
            <a:gd name="adj3" fmla="val 158472"/>
            <a:gd name="adj4" fmla="val 382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190500</xdr:colOff>
      <xdr:row>23</xdr:row>
      <xdr:rowOff>63500</xdr:rowOff>
    </xdr:from>
    <xdr:to>
      <xdr:col>3</xdr:col>
      <xdr:colOff>31750</xdr:colOff>
      <xdr:row>25</xdr:row>
      <xdr:rowOff>63499</xdr:rowOff>
    </xdr:to>
    <xdr:sp macro="" textlink="">
      <xdr:nvSpPr>
        <xdr:cNvPr id="24" name="Tekstfelt 14">
          <a:extLst>
            <a:ext uri="{FF2B5EF4-FFF2-40B4-BE49-F238E27FC236}">
              <a16:creationId xmlns="" xmlns:a16="http://schemas.microsoft.com/office/drawing/2014/main" id="{00000000-0008-0000-0700-000018000000}"/>
            </a:ext>
          </a:extLst>
        </xdr:cNvPr>
        <xdr:cNvSpPr txBox="1"/>
      </xdr:nvSpPr>
      <xdr:spPr>
        <a:xfrm>
          <a:off x="3227917" y="4339167"/>
          <a:ext cx="1555750"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For scrap value and income, minus is used.</a:t>
          </a:r>
        </a:p>
      </xdr:txBody>
    </xdr:sp>
    <xdr:clientData/>
  </xdr:twoCellAnchor>
  <xdr:twoCellAnchor>
    <xdr:from>
      <xdr:col>2</xdr:col>
      <xdr:colOff>494240</xdr:colOff>
      <xdr:row>28</xdr:row>
      <xdr:rowOff>82552</xdr:rowOff>
    </xdr:from>
    <xdr:to>
      <xdr:col>3</xdr:col>
      <xdr:colOff>550332</xdr:colOff>
      <xdr:row>32</xdr:row>
      <xdr:rowOff>93133</xdr:rowOff>
    </xdr:to>
    <xdr:sp macro="" textlink="">
      <xdr:nvSpPr>
        <xdr:cNvPr id="25" name="Stregbilledforklaring 1 13">
          <a:extLst>
            <a:ext uri="{FF2B5EF4-FFF2-40B4-BE49-F238E27FC236}">
              <a16:creationId xmlns="" xmlns:a16="http://schemas.microsoft.com/office/drawing/2014/main" id="{00000000-0008-0000-0700-000019000000}"/>
            </a:ext>
          </a:extLst>
        </xdr:cNvPr>
        <xdr:cNvSpPr/>
      </xdr:nvSpPr>
      <xdr:spPr>
        <a:xfrm rot="5400000">
          <a:off x="4144963" y="5203296"/>
          <a:ext cx="764114" cy="1817159"/>
        </a:xfrm>
        <a:prstGeom prst="borderCallout1">
          <a:avLst>
            <a:gd name="adj1" fmla="val 99281"/>
            <a:gd name="adj2" fmla="val 54374"/>
            <a:gd name="adj3" fmla="val 140289"/>
            <a:gd name="adj4" fmla="val -1812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455083</xdr:colOff>
      <xdr:row>28</xdr:row>
      <xdr:rowOff>84664</xdr:rowOff>
    </xdr:from>
    <xdr:to>
      <xdr:col>3</xdr:col>
      <xdr:colOff>635001</xdr:colOff>
      <xdr:row>32</xdr:row>
      <xdr:rowOff>127000</xdr:rowOff>
    </xdr:to>
    <xdr:sp macro="" textlink="">
      <xdr:nvSpPr>
        <xdr:cNvPr id="26" name="Tekstfelt 14">
          <a:extLst>
            <a:ext uri="{FF2B5EF4-FFF2-40B4-BE49-F238E27FC236}">
              <a16:creationId xmlns="" xmlns:a16="http://schemas.microsoft.com/office/drawing/2014/main" id="{00000000-0008-0000-0700-00001A000000}"/>
            </a:ext>
          </a:extLst>
        </xdr:cNvPr>
        <xdr:cNvSpPr txBox="1"/>
      </xdr:nvSpPr>
      <xdr:spPr>
        <a:xfrm>
          <a:off x="3579283" y="5731931"/>
          <a:ext cx="1940985" cy="79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0" baseline="0">
              <a:solidFill>
                <a:schemeClr val="dk1"/>
              </a:solidFill>
              <a:effectLst/>
              <a:latin typeface="+mn-lt"/>
              <a:ea typeface="+mn-ea"/>
              <a:cs typeface="+mn-cs"/>
            </a:rPr>
            <a:t>TIP: Use the calculation function for OH. If you for example have a company with 30% in OH costs, you can use the formula: </a:t>
          </a:r>
          <a:r>
            <a:rPr lang="da-DK" sz="900" b="1" baseline="0">
              <a:solidFill>
                <a:schemeClr val="dk1"/>
              </a:solidFill>
              <a:effectLst/>
              <a:latin typeface="+mn-lt"/>
              <a:ea typeface="+mn-ea"/>
              <a:cs typeface="+mn-cs"/>
            </a:rPr>
            <a:t>"=0,3 x [salary costs]"</a:t>
          </a:r>
        </a:p>
      </xdr:txBody>
    </xdr:sp>
    <xdr:clientData/>
  </xdr:twoCellAnchor>
  <xdr:twoCellAnchor>
    <xdr:from>
      <xdr:col>4</xdr:col>
      <xdr:colOff>132293</xdr:colOff>
      <xdr:row>16</xdr:row>
      <xdr:rowOff>16934</xdr:rowOff>
    </xdr:from>
    <xdr:to>
      <xdr:col>4</xdr:col>
      <xdr:colOff>1303866</xdr:colOff>
      <xdr:row>17</xdr:row>
      <xdr:rowOff>84666</xdr:rowOff>
    </xdr:to>
    <xdr:sp macro="" textlink="">
      <xdr:nvSpPr>
        <xdr:cNvPr id="27" name="Stregbilledforklaring 1 13">
          <a:extLst>
            <a:ext uri="{FF2B5EF4-FFF2-40B4-BE49-F238E27FC236}">
              <a16:creationId xmlns="" xmlns:a16="http://schemas.microsoft.com/office/drawing/2014/main" id="{00000000-0008-0000-0700-00001B000000}"/>
            </a:ext>
          </a:extLst>
        </xdr:cNvPr>
        <xdr:cNvSpPr/>
      </xdr:nvSpPr>
      <xdr:spPr>
        <a:xfrm rot="16200000">
          <a:off x="7364413" y="2775480"/>
          <a:ext cx="253999" cy="1171573"/>
        </a:xfrm>
        <a:prstGeom prst="borderCallout1">
          <a:avLst>
            <a:gd name="adj1" fmla="val 99281"/>
            <a:gd name="adj2" fmla="val 54374"/>
            <a:gd name="adj3" fmla="val 191008"/>
            <a:gd name="adj4" fmla="val 14825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84666</xdr:colOff>
      <xdr:row>16</xdr:row>
      <xdr:rowOff>31750</xdr:rowOff>
    </xdr:from>
    <xdr:to>
      <xdr:col>4</xdr:col>
      <xdr:colOff>1363134</xdr:colOff>
      <xdr:row>18</xdr:row>
      <xdr:rowOff>106892</xdr:rowOff>
    </xdr:to>
    <xdr:sp macro="" textlink="">
      <xdr:nvSpPr>
        <xdr:cNvPr id="28" name="Tekstfelt 14">
          <a:extLst>
            <a:ext uri="{FF2B5EF4-FFF2-40B4-BE49-F238E27FC236}">
              <a16:creationId xmlns="" xmlns:a16="http://schemas.microsoft.com/office/drawing/2014/main" id="{00000000-0008-0000-0700-00001C000000}"/>
            </a:ext>
          </a:extLst>
        </xdr:cNvPr>
        <xdr:cNvSpPr txBox="1"/>
      </xdr:nvSpPr>
      <xdr:spPr>
        <a:xfrm>
          <a:off x="6857999" y="3249083"/>
          <a:ext cx="1278468" cy="4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Is shown automatically</a:t>
          </a:r>
          <a:r>
            <a:rPr lang="da-DK" sz="900" baseline="0"/>
            <a:t>. </a:t>
          </a:r>
          <a:endParaRPr lang="da-DK" sz="900"/>
        </a:p>
      </xdr:txBody>
    </xdr:sp>
    <xdr:clientData/>
  </xdr:twoCellAnchor>
  <xdr:twoCellAnchor>
    <xdr:from>
      <xdr:col>13</xdr:col>
      <xdr:colOff>306916</xdr:colOff>
      <xdr:row>27</xdr:row>
      <xdr:rowOff>169335</xdr:rowOff>
    </xdr:from>
    <xdr:to>
      <xdr:col>14</xdr:col>
      <xdr:colOff>1011767</xdr:colOff>
      <xdr:row>33</xdr:row>
      <xdr:rowOff>25399</xdr:rowOff>
    </xdr:to>
    <xdr:sp macro="" textlink="">
      <xdr:nvSpPr>
        <xdr:cNvPr id="31" name="Stregbilledforklaring 1 13">
          <a:extLst>
            <a:ext uri="{FF2B5EF4-FFF2-40B4-BE49-F238E27FC236}">
              <a16:creationId xmlns="" xmlns:a16="http://schemas.microsoft.com/office/drawing/2014/main" id="{00000000-0008-0000-0700-00001F000000}"/>
            </a:ext>
          </a:extLst>
        </xdr:cNvPr>
        <xdr:cNvSpPr/>
      </xdr:nvSpPr>
      <xdr:spPr>
        <a:xfrm rot="5400000">
          <a:off x="17317509" y="5231342"/>
          <a:ext cx="982131" cy="1780118"/>
        </a:xfrm>
        <a:prstGeom prst="borderCallout1">
          <a:avLst>
            <a:gd name="adj1" fmla="val 99281"/>
            <a:gd name="adj2" fmla="val 54374"/>
            <a:gd name="adj3" fmla="val 162247"/>
            <a:gd name="adj4" fmla="val -5527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13</xdr:col>
      <xdr:colOff>306916</xdr:colOff>
      <xdr:row>27</xdr:row>
      <xdr:rowOff>137584</xdr:rowOff>
    </xdr:from>
    <xdr:to>
      <xdr:col>14</xdr:col>
      <xdr:colOff>1002242</xdr:colOff>
      <xdr:row>32</xdr:row>
      <xdr:rowOff>177800</xdr:rowOff>
    </xdr:to>
    <xdr:sp macro="" textlink="">
      <xdr:nvSpPr>
        <xdr:cNvPr id="32" name="Tekstfelt 14">
          <a:extLst>
            <a:ext uri="{FF2B5EF4-FFF2-40B4-BE49-F238E27FC236}">
              <a16:creationId xmlns="" xmlns:a16="http://schemas.microsoft.com/office/drawing/2014/main" id="{00000000-0008-0000-0700-000020000000}"/>
            </a:ext>
          </a:extLst>
        </xdr:cNvPr>
        <xdr:cNvSpPr txBox="1"/>
      </xdr:nvSpPr>
      <xdr:spPr>
        <a:xfrm>
          <a:off x="16918516" y="5598584"/>
          <a:ext cx="1770593" cy="98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OBS: Use the cursor to move around inside the text field. </a:t>
          </a:r>
        </a:p>
        <a:p>
          <a:r>
            <a:rPr lang="da-DK" sz="900"/>
            <a:t>If the text written exceeds the size of the field, the text can only be seen when clicking on the text field. </a:t>
          </a:r>
        </a:p>
      </xdr:txBody>
    </xdr:sp>
    <xdr:clientData/>
  </xdr:twoCellAnchor>
  <xdr:twoCellAnchor>
    <xdr:from>
      <xdr:col>14</xdr:col>
      <xdr:colOff>366475</xdr:colOff>
      <xdr:row>12</xdr:row>
      <xdr:rowOff>71968</xdr:rowOff>
    </xdr:from>
    <xdr:to>
      <xdr:col>16</xdr:col>
      <xdr:colOff>275458</xdr:colOff>
      <xdr:row>17</xdr:row>
      <xdr:rowOff>116416</xdr:rowOff>
    </xdr:to>
    <xdr:sp macro="" textlink="">
      <xdr:nvSpPr>
        <xdr:cNvPr id="35" name="Stregbilledforklaring 1 13">
          <a:extLst>
            <a:ext uri="{FF2B5EF4-FFF2-40B4-BE49-F238E27FC236}">
              <a16:creationId xmlns="" xmlns:a16="http://schemas.microsoft.com/office/drawing/2014/main" id="{00000000-0008-0000-0700-000023000000}"/>
            </a:ext>
          </a:extLst>
        </xdr:cNvPr>
        <xdr:cNvSpPr/>
      </xdr:nvSpPr>
      <xdr:spPr>
        <a:xfrm rot="16200000">
          <a:off x="18110492" y="1737784"/>
          <a:ext cx="1018115" cy="2343150"/>
        </a:xfrm>
        <a:prstGeom prst="borderCallout1">
          <a:avLst>
            <a:gd name="adj1" fmla="val 99688"/>
            <a:gd name="adj2" fmla="val 43091"/>
            <a:gd name="adj3" fmla="val 112753"/>
            <a:gd name="adj4" fmla="val -1176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14</xdr:col>
      <xdr:colOff>328084</xdr:colOff>
      <xdr:row>12</xdr:row>
      <xdr:rowOff>74085</xdr:rowOff>
    </xdr:from>
    <xdr:to>
      <xdr:col>16</xdr:col>
      <xdr:colOff>329433</xdr:colOff>
      <xdr:row>17</xdr:row>
      <xdr:rowOff>84668</xdr:rowOff>
    </xdr:to>
    <xdr:sp macro="" textlink="">
      <xdr:nvSpPr>
        <xdr:cNvPr id="36" name="Tekstfelt 14">
          <a:extLst>
            <a:ext uri="{FF2B5EF4-FFF2-40B4-BE49-F238E27FC236}">
              <a16:creationId xmlns="" xmlns:a16="http://schemas.microsoft.com/office/drawing/2014/main" id="{00000000-0008-0000-0700-000024000000}"/>
            </a:ext>
          </a:extLst>
        </xdr:cNvPr>
        <xdr:cNvSpPr txBox="1"/>
      </xdr:nvSpPr>
      <xdr:spPr>
        <a:xfrm>
          <a:off x="17409584" y="2402418"/>
          <a:ext cx="2435516"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solidFill>
                <a:schemeClr val="dk1"/>
              </a:solidFill>
              <a:effectLst/>
              <a:latin typeface="+mn-lt"/>
              <a:ea typeface="+mn-ea"/>
              <a:cs typeface="+mn-cs"/>
            </a:rPr>
            <a:t>Proportionality on the budget items is a requirement. This means that the same subsidy percentage must be received on all budget items. For public research and knowledge dissemination institutions there is no requirement of proportionality. </a:t>
          </a:r>
        </a:p>
      </xdr:txBody>
    </xdr:sp>
    <xdr:clientData/>
  </xdr:twoCellAnchor>
  <xdr:twoCellAnchor>
    <xdr:from>
      <xdr:col>6</xdr:col>
      <xdr:colOff>740832</xdr:colOff>
      <xdr:row>46</xdr:row>
      <xdr:rowOff>0</xdr:rowOff>
    </xdr:from>
    <xdr:to>
      <xdr:col>13</xdr:col>
      <xdr:colOff>264582</xdr:colOff>
      <xdr:row>49</xdr:row>
      <xdr:rowOff>133352</xdr:rowOff>
    </xdr:to>
    <xdr:sp macro="" textlink="">
      <xdr:nvSpPr>
        <xdr:cNvPr id="37" name="Stregbilledforklaring 1 13">
          <a:extLst>
            <a:ext uri="{FF2B5EF4-FFF2-40B4-BE49-F238E27FC236}">
              <a16:creationId xmlns="" xmlns:a16="http://schemas.microsoft.com/office/drawing/2014/main" id="{00000000-0008-0000-0700-000025000000}"/>
            </a:ext>
          </a:extLst>
        </xdr:cNvPr>
        <xdr:cNvSpPr/>
      </xdr:nvSpPr>
      <xdr:spPr>
        <a:xfrm rot="5400000">
          <a:off x="13813365" y="6538384"/>
          <a:ext cx="514352" cy="4455583"/>
        </a:xfrm>
        <a:prstGeom prst="borderCallout1">
          <a:avLst>
            <a:gd name="adj1" fmla="val 100291"/>
            <a:gd name="adj2" fmla="val 61781"/>
            <a:gd name="adj3" fmla="val 122244"/>
            <a:gd name="adj4" fmla="val 11157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740832</xdr:colOff>
      <xdr:row>46</xdr:row>
      <xdr:rowOff>0</xdr:rowOff>
    </xdr:from>
    <xdr:to>
      <xdr:col>13</xdr:col>
      <xdr:colOff>328082</xdr:colOff>
      <xdr:row>50</xdr:row>
      <xdr:rowOff>190500</xdr:rowOff>
    </xdr:to>
    <xdr:sp macro="" textlink="">
      <xdr:nvSpPr>
        <xdr:cNvPr id="38" name="Tekstfelt 14">
          <a:extLst>
            <a:ext uri="{FF2B5EF4-FFF2-40B4-BE49-F238E27FC236}">
              <a16:creationId xmlns="" xmlns:a16="http://schemas.microsoft.com/office/drawing/2014/main" id="{00000000-0008-0000-0700-000026000000}"/>
            </a:ext>
          </a:extLst>
        </xdr:cNvPr>
        <xdr:cNvSpPr txBox="1"/>
      </xdr:nvSpPr>
      <xdr:spPr>
        <a:xfrm>
          <a:off x="11842749" y="8509000"/>
          <a:ext cx="4519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As a public research and knowledge dissemination institutions there is no requirement of proportionality on the subsidy items. </a:t>
          </a:r>
        </a:p>
        <a:p>
          <a:r>
            <a:rPr lang="da-DK" sz="900"/>
            <a:t>If you do not want proportional subsidy items, the distribution of GUDP subsidies  and Other public funding must be entered manually here. </a:t>
          </a:r>
        </a:p>
      </xdr:txBody>
    </xdr:sp>
    <xdr:clientData/>
  </xdr:twoCellAnchor>
  <xdr:twoCellAnchor>
    <xdr:from>
      <xdr:col>4</xdr:col>
      <xdr:colOff>1280583</xdr:colOff>
      <xdr:row>47</xdr:row>
      <xdr:rowOff>63500</xdr:rowOff>
    </xdr:from>
    <xdr:to>
      <xdr:col>9</xdr:col>
      <xdr:colOff>10583</xdr:colOff>
      <xdr:row>50</xdr:row>
      <xdr:rowOff>127000</xdr:rowOff>
    </xdr:to>
    <xdr:cxnSp macro="">
      <xdr:nvCxnSpPr>
        <xdr:cNvPr id="39" name="Lige forbindelse 38">
          <a:extLst>
            <a:ext uri="{FF2B5EF4-FFF2-40B4-BE49-F238E27FC236}">
              <a16:creationId xmlns="" xmlns:a16="http://schemas.microsoft.com/office/drawing/2014/main" id="{00000000-0008-0000-0700-000027000000}"/>
            </a:ext>
          </a:extLst>
        </xdr:cNvPr>
        <xdr:cNvCxnSpPr/>
      </xdr:nvCxnSpPr>
      <xdr:spPr>
        <a:xfrm flipH="1">
          <a:off x="7747000" y="8763000"/>
          <a:ext cx="4106333" cy="45508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179917</xdr:colOff>
      <xdr:row>5</xdr:row>
      <xdr:rowOff>169333</xdr:rowOff>
    </xdr:from>
    <xdr:to>
      <xdr:col>13</xdr:col>
      <xdr:colOff>857251</xdr:colOff>
      <xdr:row>12</xdr:row>
      <xdr:rowOff>190500</xdr:rowOff>
    </xdr:to>
    <xdr:sp macro="" textlink="">
      <xdr:nvSpPr>
        <xdr:cNvPr id="43" name="Tekstfelt 14">
          <a:extLst>
            <a:ext uri="{FF2B5EF4-FFF2-40B4-BE49-F238E27FC236}">
              <a16:creationId xmlns="" xmlns:a16="http://schemas.microsoft.com/office/drawing/2014/main" id="{00000000-0008-0000-0700-00002B000000}"/>
            </a:ext>
          </a:extLst>
        </xdr:cNvPr>
        <xdr:cNvSpPr txBox="1"/>
      </xdr:nvSpPr>
      <xdr:spPr>
        <a:xfrm>
          <a:off x="12022667" y="1164166"/>
          <a:ext cx="4868334" cy="1354667"/>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1.</a:t>
          </a:r>
          <a:r>
            <a:rPr lang="da-DK" sz="1100" baseline="0">
              <a:solidFill>
                <a:schemeClr val="dk1"/>
              </a:solidFill>
              <a:effectLst/>
              <a:latin typeface="+mn-lt"/>
              <a:ea typeface="+mn-ea"/>
              <a:cs typeface="+mn-cs"/>
            </a:rPr>
            <a:t> Begin by filling in  "Company name", "Activity type" and "Company size".</a:t>
          </a:r>
          <a:endParaRPr lang="da-DK">
            <a:effectLst/>
          </a:endParaRPr>
        </a:p>
        <a:p>
          <a:r>
            <a:rPr lang="da-DK" sz="1100" baseline="0">
              <a:solidFill>
                <a:schemeClr val="dk1"/>
              </a:solidFill>
              <a:effectLst/>
              <a:latin typeface="+mn-lt"/>
              <a:ea typeface="+mn-ea"/>
              <a:cs typeface="+mn-cs"/>
            </a:rPr>
            <a:t>2. Fill in "Costs".</a:t>
          </a:r>
          <a:endParaRPr lang="da-DK">
            <a:effectLst/>
          </a:endParaRPr>
        </a:p>
        <a:p>
          <a:r>
            <a:rPr lang="da-DK" sz="1100" baseline="0">
              <a:solidFill>
                <a:schemeClr val="dk1"/>
              </a:solidFill>
              <a:effectLst/>
              <a:latin typeface="+mn-lt"/>
              <a:ea typeface="+mn-ea"/>
              <a:cs typeface="+mn-cs"/>
            </a:rPr>
            <a:t>3. Fill in "Specifcation of sub-budget"</a:t>
          </a:r>
          <a:endParaRPr lang="da-DK">
            <a:effectLst/>
          </a:endParaRPr>
        </a:p>
        <a:p>
          <a:r>
            <a:rPr lang="da-DK" sz="1100" baseline="0">
              <a:solidFill>
                <a:schemeClr val="dk1"/>
              </a:solidFill>
              <a:effectLst/>
              <a:latin typeface="+mn-lt"/>
              <a:ea typeface="+mn-ea"/>
              <a:cs typeface="+mn-cs"/>
            </a:rPr>
            <a:t>For additional help, see the sheet "Example of individual project/collaboration project".</a:t>
          </a:r>
          <a:endParaRPr lang="da-DK">
            <a:effectLst/>
          </a:endParaRPr>
        </a:p>
        <a:p>
          <a:endParaRPr lang="da-DK" sz="900"/>
        </a:p>
      </xdr:txBody>
    </xdr:sp>
    <xdr:clientData/>
  </xdr:twoCellAnchor>
  <xdr:twoCellAnchor>
    <xdr:from>
      <xdr:col>6</xdr:col>
      <xdr:colOff>566205</xdr:colOff>
      <xdr:row>61</xdr:row>
      <xdr:rowOff>74090</xdr:rowOff>
    </xdr:from>
    <xdr:to>
      <xdr:col>10</xdr:col>
      <xdr:colOff>889000</xdr:colOff>
      <xdr:row>64</xdr:row>
      <xdr:rowOff>31754</xdr:rowOff>
    </xdr:to>
    <xdr:sp macro="" textlink="">
      <xdr:nvSpPr>
        <xdr:cNvPr id="44" name="Stregbilledforklaring 1 13">
          <a:extLst>
            <a:ext uri="{FF2B5EF4-FFF2-40B4-BE49-F238E27FC236}">
              <a16:creationId xmlns="" xmlns:a16="http://schemas.microsoft.com/office/drawing/2014/main" id="{00000000-0008-0000-0700-00002C000000}"/>
            </a:ext>
          </a:extLst>
        </xdr:cNvPr>
        <xdr:cNvSpPr/>
      </xdr:nvSpPr>
      <xdr:spPr>
        <a:xfrm rot="5400000">
          <a:off x="12459229" y="11062233"/>
          <a:ext cx="529164" cy="2111378"/>
        </a:xfrm>
        <a:prstGeom prst="borderCallout1">
          <a:avLst>
            <a:gd name="adj1" fmla="val 100291"/>
            <a:gd name="adj2" fmla="val 61781"/>
            <a:gd name="adj3" fmla="val 150366"/>
            <a:gd name="adj4" fmla="val 16209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515406</xdr:colOff>
      <xdr:row>61</xdr:row>
      <xdr:rowOff>63499</xdr:rowOff>
    </xdr:from>
    <xdr:to>
      <xdr:col>10</xdr:col>
      <xdr:colOff>1005417</xdr:colOff>
      <xdr:row>64</xdr:row>
      <xdr:rowOff>42332</xdr:rowOff>
    </xdr:to>
    <xdr:sp macro="" textlink="">
      <xdr:nvSpPr>
        <xdr:cNvPr id="45" name="Tekstfelt 14">
          <a:extLst>
            <a:ext uri="{FF2B5EF4-FFF2-40B4-BE49-F238E27FC236}">
              <a16:creationId xmlns="" xmlns:a16="http://schemas.microsoft.com/office/drawing/2014/main" id="{00000000-0008-0000-0700-00002D000000}"/>
            </a:ext>
          </a:extLst>
        </xdr:cNvPr>
        <xdr:cNvSpPr txBox="1"/>
      </xdr:nvSpPr>
      <xdr:spPr>
        <a:xfrm>
          <a:off x="11617323" y="11842749"/>
          <a:ext cx="2278594" cy="55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If you are a private research- and knowledge dissemination institution and receive other public funding, you must indicate it here.</a:t>
          </a:r>
        </a:p>
      </xdr:txBody>
    </xdr:sp>
    <xdr:clientData/>
  </xdr:twoCellAnchor>
  <xdr:twoCellAnchor>
    <xdr:from>
      <xdr:col>2</xdr:col>
      <xdr:colOff>87835</xdr:colOff>
      <xdr:row>32</xdr:row>
      <xdr:rowOff>184151</xdr:rowOff>
    </xdr:from>
    <xdr:to>
      <xdr:col>3</xdr:col>
      <xdr:colOff>287862</xdr:colOff>
      <xdr:row>36</xdr:row>
      <xdr:rowOff>84666</xdr:rowOff>
    </xdr:to>
    <xdr:sp macro="" textlink="">
      <xdr:nvSpPr>
        <xdr:cNvPr id="46" name="Stregbilledforklaring 1 13">
          <a:extLst>
            <a:ext uri="{FF2B5EF4-FFF2-40B4-BE49-F238E27FC236}">
              <a16:creationId xmlns="" xmlns:a16="http://schemas.microsoft.com/office/drawing/2014/main" id="{00000000-0008-0000-0700-00002E000000}"/>
            </a:ext>
          </a:extLst>
        </xdr:cNvPr>
        <xdr:cNvSpPr/>
      </xdr:nvSpPr>
      <xdr:spPr>
        <a:xfrm rot="5400000">
          <a:off x="3772424" y="6024562"/>
          <a:ext cx="840315" cy="1961094"/>
        </a:xfrm>
        <a:prstGeom prst="borderCallout1">
          <a:avLst>
            <a:gd name="adj1" fmla="val 100173"/>
            <a:gd name="adj2" fmla="val 39790"/>
            <a:gd name="adj3" fmla="val 110510"/>
            <a:gd name="adj4" fmla="val -554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21167</xdr:colOff>
      <xdr:row>32</xdr:row>
      <xdr:rowOff>155574</xdr:rowOff>
    </xdr:from>
    <xdr:to>
      <xdr:col>3</xdr:col>
      <xdr:colOff>430738</xdr:colOff>
      <xdr:row>36</xdr:row>
      <xdr:rowOff>101600</xdr:rowOff>
    </xdr:to>
    <xdr:sp macro="" textlink="">
      <xdr:nvSpPr>
        <xdr:cNvPr id="47" name="Tekstfelt 14">
          <a:extLst>
            <a:ext uri="{FF2B5EF4-FFF2-40B4-BE49-F238E27FC236}">
              <a16:creationId xmlns="" xmlns:a16="http://schemas.microsoft.com/office/drawing/2014/main" id="{00000000-0008-0000-0700-00002F000000}"/>
            </a:ext>
          </a:extLst>
        </xdr:cNvPr>
        <xdr:cNvSpPr txBox="1"/>
      </xdr:nvSpPr>
      <xdr:spPr>
        <a:xfrm>
          <a:off x="3145367" y="6556374"/>
          <a:ext cx="2170638"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Shows the maximum OH rate that the particpant can recieve. The residual amount is the amount that can be further added unter the budget item "OH" (optional). </a:t>
          </a:r>
        </a:p>
      </xdr:txBody>
    </xdr:sp>
    <xdr:clientData/>
  </xdr:twoCellAnchor>
  <xdr:twoCellAnchor>
    <xdr:from>
      <xdr:col>3</xdr:col>
      <xdr:colOff>259288</xdr:colOff>
      <xdr:row>32</xdr:row>
      <xdr:rowOff>127000</xdr:rowOff>
    </xdr:from>
    <xdr:to>
      <xdr:col>3</xdr:col>
      <xdr:colOff>1240363</xdr:colOff>
      <xdr:row>33</xdr:row>
      <xdr:rowOff>155575</xdr:rowOff>
    </xdr:to>
    <xdr:cxnSp macro="">
      <xdr:nvCxnSpPr>
        <xdr:cNvPr id="48" name="Lige forbindelse 47">
          <a:extLst>
            <a:ext uri="{FF2B5EF4-FFF2-40B4-BE49-F238E27FC236}">
              <a16:creationId xmlns="" xmlns:a16="http://schemas.microsoft.com/office/drawing/2014/main" id="{00000000-0008-0000-0700-000030000000}"/>
            </a:ext>
          </a:extLst>
        </xdr:cNvPr>
        <xdr:cNvCxnSpPr/>
      </xdr:nvCxnSpPr>
      <xdr:spPr>
        <a:xfrm flipV="1">
          <a:off x="5011205" y="6318250"/>
          <a:ext cx="981075" cy="2190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21</xdr:row>
      <xdr:rowOff>0</xdr:rowOff>
    </xdr:from>
    <xdr:to>
      <xdr:col>8</xdr:col>
      <xdr:colOff>1195916</xdr:colOff>
      <xdr:row>34</xdr:row>
      <xdr:rowOff>33866</xdr:rowOff>
    </xdr:to>
    <xdr:sp macro="" textlink="">
      <xdr:nvSpPr>
        <xdr:cNvPr id="2" name="TextBox 1">
          <a:extLst>
            <a:ext uri="{FF2B5EF4-FFF2-40B4-BE49-F238E27FC236}">
              <a16:creationId xmlns="" xmlns:a16="http://schemas.microsoft.com/office/drawing/2014/main" id="{00000000-0008-0000-0C00-000002000000}"/>
            </a:ext>
          </a:extLst>
        </xdr:cNvPr>
        <xdr:cNvSpPr txBox="1"/>
      </xdr:nvSpPr>
      <xdr:spPr>
        <a:xfrm>
          <a:off x="1219200" y="8083550"/>
          <a:ext cx="10644716" cy="24278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Explanation of Deliverables</a:t>
          </a:r>
        </a:p>
        <a:p>
          <a:r>
            <a:rPr lang="en-US" sz="1400">
              <a:solidFill>
                <a:schemeClr val="dk1"/>
              </a:solidFill>
              <a:effectLst/>
              <a:latin typeface="+mn-lt"/>
              <a:ea typeface="+mn-ea"/>
              <a:cs typeface="+mn-cs"/>
            </a:rPr>
            <a:t>A deliverable is:</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1. (Usually) a tangible production, e.g. a publication or the like</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(which can be</a:t>
          </a:r>
          <a:r>
            <a:rPr lang="en-US" sz="1400" baseline="0">
              <a:solidFill>
                <a:schemeClr val="dk1"/>
              </a:solidFill>
              <a:effectLst/>
              <a:latin typeface="+mn-lt"/>
              <a:ea typeface="+mn-ea"/>
              <a:cs typeface="+mn-cs"/>
            </a:rPr>
            <a:t> placed</a:t>
          </a:r>
          <a:r>
            <a:rPr lang="en-US" sz="1400">
              <a:solidFill>
                <a:schemeClr val="dk1"/>
              </a:solidFill>
              <a:effectLst/>
              <a:latin typeface="+mn-lt"/>
              <a:ea typeface="+mn-ea"/>
              <a:cs typeface="+mn-cs"/>
            </a:rPr>
            <a:t> in Organic Eprints), </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2. a field trip or workshop for external participants (here a mention or similar can be placed in Organic Eprints) (internal workshops will usually be milestones),</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3. or a new product,</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a pilot plant, a patent etc. other (see sheet with "List of deliverable types").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4. an internal note CAN be a deliverable, but is most often a milestone.</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It should be possible to place the documentation in Organic Eprints, possibly with restriction on access.</a:t>
          </a:r>
          <a:endParaRPr lang="da-DK"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 deliverable is NOT a research plan, a</a:t>
          </a:r>
          <a:r>
            <a:rPr lang="en-US" sz="1400" baseline="0">
              <a:solidFill>
                <a:schemeClr val="dk1"/>
              </a:solidFill>
              <a:effectLst/>
              <a:latin typeface="+mn-lt"/>
              <a:ea typeface="+mn-ea"/>
              <a:cs typeface="+mn-cs"/>
            </a:rPr>
            <a:t> trial</a:t>
          </a:r>
          <a:r>
            <a:rPr lang="en-US" sz="1400">
              <a:solidFill>
                <a:schemeClr val="dk1"/>
              </a:solidFill>
              <a:effectLst/>
              <a:latin typeface="+mn-lt"/>
              <a:ea typeface="+mn-ea"/>
              <a:cs typeface="+mn-cs"/>
            </a:rPr>
            <a:t> completed / data collected, an internal meeting, a status report etc.</a:t>
          </a:r>
        </a:p>
        <a:p>
          <a:endParaRPr lang="da-DK"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317500</xdr:colOff>
      <xdr:row>27</xdr:row>
      <xdr:rowOff>139700</xdr:rowOff>
    </xdr:from>
    <xdr:to>
      <xdr:col>16</xdr:col>
      <xdr:colOff>309313</xdr:colOff>
      <xdr:row>34</xdr:row>
      <xdr:rowOff>69956</xdr:rowOff>
    </xdr:to>
    <xdr:pic>
      <xdr:nvPicPr>
        <xdr:cNvPr id="3" name="Billed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317500" y="6089650"/>
          <a:ext cx="16905673" cy="121930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B2:H58"/>
  <sheetViews>
    <sheetView showGridLines="0" tabSelected="1" showRuler="0" zoomScaleNormal="100" workbookViewId="0">
      <selection activeCell="K27" sqref="K27"/>
    </sheetView>
  </sheetViews>
  <sheetFormatPr defaultRowHeight="15" x14ac:dyDescent="0.25"/>
  <sheetData>
    <row r="2" spans="2:8" ht="14.25" customHeight="1" x14ac:dyDescent="0.25">
      <c r="B2" s="39"/>
      <c r="C2" s="39"/>
      <c r="D2" s="39"/>
      <c r="E2" s="39"/>
      <c r="F2" s="39"/>
      <c r="G2" s="39"/>
      <c r="H2" s="39"/>
    </row>
    <row r="3" spans="2:8" x14ac:dyDescent="0.25">
      <c r="B3" s="39"/>
      <c r="C3" s="39"/>
      <c r="D3" s="39"/>
      <c r="E3" s="39"/>
      <c r="F3" s="39"/>
      <c r="G3" s="39"/>
      <c r="H3" s="39"/>
    </row>
    <row r="4" spans="2:8" ht="15.75" thickBot="1" x14ac:dyDescent="0.3"/>
    <row r="5" spans="2:8" ht="14.25" customHeight="1" x14ac:dyDescent="0.25">
      <c r="B5" s="238" t="s">
        <v>90</v>
      </c>
      <c r="C5" s="239"/>
      <c r="D5" s="239"/>
      <c r="E5" s="239"/>
      <c r="F5" s="239"/>
      <c r="G5" s="239"/>
      <c r="H5" s="240"/>
    </row>
    <row r="6" spans="2:8" ht="14.25" customHeight="1" x14ac:dyDescent="0.25">
      <c r="B6" s="241"/>
      <c r="C6" s="242"/>
      <c r="D6" s="242"/>
      <c r="E6" s="242"/>
      <c r="F6" s="242"/>
      <c r="G6" s="242"/>
      <c r="H6" s="243"/>
    </row>
    <row r="7" spans="2:8" ht="14.25" customHeight="1" x14ac:dyDescent="0.25">
      <c r="B7" s="241"/>
      <c r="C7" s="242"/>
      <c r="D7" s="242"/>
      <c r="E7" s="242"/>
      <c r="F7" s="242"/>
      <c r="G7" s="242"/>
      <c r="H7" s="243"/>
    </row>
    <row r="8" spans="2:8" ht="14.25" customHeight="1" x14ac:dyDescent="0.25">
      <c r="B8" s="169"/>
      <c r="C8" s="173"/>
      <c r="D8" s="173"/>
      <c r="E8" s="173"/>
      <c r="F8" s="173"/>
      <c r="G8" s="173"/>
      <c r="H8" s="170"/>
    </row>
    <row r="9" spans="2:8" ht="14.25" customHeight="1" x14ac:dyDescent="0.25">
      <c r="B9" s="244" t="s">
        <v>91</v>
      </c>
      <c r="C9" s="245"/>
      <c r="D9" s="245"/>
      <c r="E9" s="245"/>
      <c r="F9" s="245"/>
      <c r="G9" s="245"/>
      <c r="H9" s="246"/>
    </row>
    <row r="10" spans="2:8" ht="14.25" customHeight="1" x14ac:dyDescent="0.25">
      <c r="B10" s="244"/>
      <c r="C10" s="245"/>
      <c r="D10" s="245"/>
      <c r="E10" s="245"/>
      <c r="F10" s="245"/>
      <c r="G10" s="245"/>
      <c r="H10" s="246"/>
    </row>
    <row r="11" spans="2:8" ht="14.25" customHeight="1" x14ac:dyDescent="0.25">
      <c r="B11" s="171"/>
      <c r="C11" s="174"/>
      <c r="D11" s="174"/>
      <c r="E11" s="174"/>
      <c r="F11" s="174"/>
      <c r="G11" s="174"/>
      <c r="H11" s="172"/>
    </row>
    <row r="12" spans="2:8" ht="14.25" customHeight="1" x14ac:dyDescent="0.25">
      <c r="B12" s="232" t="s">
        <v>92</v>
      </c>
      <c r="C12" s="233"/>
      <c r="D12" s="233"/>
      <c r="E12" s="233"/>
      <c r="F12" s="233"/>
      <c r="G12" s="233"/>
      <c r="H12" s="234"/>
    </row>
    <row r="13" spans="2:8" ht="14.25" customHeight="1" x14ac:dyDescent="0.25">
      <c r="B13" s="229" t="s">
        <v>93</v>
      </c>
      <c r="C13" s="230"/>
      <c r="D13" s="230"/>
      <c r="E13" s="230"/>
      <c r="F13" s="230"/>
      <c r="G13" s="230"/>
      <c r="H13" s="231"/>
    </row>
    <row r="14" spans="2:8" x14ac:dyDescent="0.25">
      <c r="B14" s="229"/>
      <c r="C14" s="230"/>
      <c r="D14" s="230"/>
      <c r="E14" s="230"/>
      <c r="F14" s="230"/>
      <c r="G14" s="230"/>
      <c r="H14" s="231"/>
    </row>
    <row r="15" spans="2:8" x14ac:dyDescent="0.25">
      <c r="B15" s="229"/>
      <c r="C15" s="230"/>
      <c r="D15" s="230"/>
      <c r="E15" s="230"/>
      <c r="F15" s="230"/>
      <c r="G15" s="230"/>
      <c r="H15" s="231"/>
    </row>
    <row r="16" spans="2:8" ht="14.25" customHeight="1" x14ac:dyDescent="0.25">
      <c r="B16" s="226" t="s">
        <v>94</v>
      </c>
      <c r="C16" s="227"/>
      <c r="D16" s="227"/>
      <c r="E16" s="227"/>
      <c r="F16" s="227"/>
      <c r="G16" s="227"/>
      <c r="H16" s="228"/>
    </row>
    <row r="17" spans="2:8" x14ac:dyDescent="0.25">
      <c r="B17" s="226"/>
      <c r="C17" s="227"/>
      <c r="D17" s="227"/>
      <c r="E17" s="227"/>
      <c r="F17" s="227"/>
      <c r="G17" s="227"/>
      <c r="H17" s="228"/>
    </row>
    <row r="18" spans="2:8" x14ac:dyDescent="0.25">
      <c r="B18" s="226"/>
      <c r="C18" s="227"/>
      <c r="D18" s="227"/>
      <c r="E18" s="227"/>
      <c r="F18" s="227"/>
      <c r="G18" s="227"/>
      <c r="H18" s="228"/>
    </row>
    <row r="19" spans="2:8" ht="14.45" customHeight="1" x14ac:dyDescent="0.25">
      <c r="B19" s="226" t="s">
        <v>95</v>
      </c>
      <c r="C19" s="227"/>
      <c r="D19" s="227"/>
      <c r="E19" s="227"/>
      <c r="F19" s="227"/>
      <c r="G19" s="227"/>
      <c r="H19" s="228"/>
    </row>
    <row r="20" spans="2:8" x14ac:dyDescent="0.25">
      <c r="B20" s="226"/>
      <c r="C20" s="227"/>
      <c r="D20" s="227"/>
      <c r="E20" s="227"/>
      <c r="F20" s="227"/>
      <c r="G20" s="227"/>
      <c r="H20" s="228"/>
    </row>
    <row r="21" spans="2:8" x14ac:dyDescent="0.25">
      <c r="B21" s="226"/>
      <c r="C21" s="227"/>
      <c r="D21" s="227"/>
      <c r="E21" s="227"/>
      <c r="F21" s="227"/>
      <c r="G21" s="227"/>
      <c r="H21" s="228"/>
    </row>
    <row r="22" spans="2:8" ht="14.45" customHeight="1" x14ac:dyDescent="0.25">
      <c r="B22" s="220" t="s">
        <v>96</v>
      </c>
      <c r="C22" s="221"/>
      <c r="D22" s="221"/>
      <c r="E22" s="221"/>
      <c r="F22" s="221"/>
      <c r="G22" s="221"/>
      <c r="H22" s="222"/>
    </row>
    <row r="23" spans="2:8" x14ac:dyDescent="0.25">
      <c r="B23" s="220"/>
      <c r="C23" s="221"/>
      <c r="D23" s="221"/>
      <c r="E23" s="221"/>
      <c r="F23" s="221"/>
      <c r="G23" s="221"/>
      <c r="H23" s="222"/>
    </row>
    <row r="24" spans="2:8" x14ac:dyDescent="0.25">
      <c r="B24" s="220"/>
      <c r="C24" s="221"/>
      <c r="D24" s="221"/>
      <c r="E24" s="221"/>
      <c r="F24" s="221"/>
      <c r="G24" s="221"/>
      <c r="H24" s="222"/>
    </row>
    <row r="25" spans="2:8" x14ac:dyDescent="0.25">
      <c r="B25" s="220"/>
      <c r="C25" s="221"/>
      <c r="D25" s="221"/>
      <c r="E25" s="221"/>
      <c r="F25" s="221"/>
      <c r="G25" s="221"/>
      <c r="H25" s="222"/>
    </row>
    <row r="26" spans="2:8" ht="14.45" customHeight="1" x14ac:dyDescent="0.25">
      <c r="B26" s="232" t="s">
        <v>97</v>
      </c>
      <c r="C26" s="233"/>
      <c r="D26" s="233"/>
      <c r="E26" s="233"/>
      <c r="F26" s="233"/>
      <c r="G26" s="233"/>
      <c r="H26" s="234"/>
    </row>
    <row r="27" spans="2:8" ht="14.45" customHeight="1" x14ac:dyDescent="0.25">
      <c r="B27" s="220" t="s">
        <v>98</v>
      </c>
      <c r="C27" s="221"/>
      <c r="D27" s="221"/>
      <c r="E27" s="221"/>
      <c r="F27" s="221"/>
      <c r="G27" s="221"/>
      <c r="H27" s="222"/>
    </row>
    <row r="28" spans="2:8" ht="14.25" customHeight="1" x14ac:dyDescent="0.25">
      <c r="B28" s="226" t="s">
        <v>99</v>
      </c>
      <c r="C28" s="227"/>
      <c r="D28" s="227"/>
      <c r="E28" s="227"/>
      <c r="F28" s="227"/>
      <c r="G28" s="227"/>
      <c r="H28" s="228"/>
    </row>
    <row r="29" spans="2:8" x14ac:dyDescent="0.25">
      <c r="B29" s="226"/>
      <c r="C29" s="227"/>
      <c r="D29" s="227"/>
      <c r="E29" s="227"/>
      <c r="F29" s="227"/>
      <c r="G29" s="227"/>
      <c r="H29" s="228"/>
    </row>
    <row r="30" spans="2:8" ht="14.45" customHeight="1" x14ac:dyDescent="0.25">
      <c r="B30" s="226" t="s">
        <v>100</v>
      </c>
      <c r="C30" s="227"/>
      <c r="D30" s="227"/>
      <c r="E30" s="227"/>
      <c r="F30" s="227"/>
      <c r="G30" s="227"/>
      <c r="H30" s="228"/>
    </row>
    <row r="31" spans="2:8" x14ac:dyDescent="0.25">
      <c r="B31" s="226"/>
      <c r="C31" s="227"/>
      <c r="D31" s="227"/>
      <c r="E31" s="227"/>
      <c r="F31" s="227"/>
      <c r="G31" s="227"/>
      <c r="H31" s="228"/>
    </row>
    <row r="32" spans="2:8" x14ac:dyDescent="0.25">
      <c r="B32" s="167"/>
      <c r="C32" s="175"/>
      <c r="D32" s="175"/>
      <c r="E32" s="175"/>
      <c r="F32" s="175"/>
      <c r="G32" s="175"/>
      <c r="H32" s="168"/>
    </row>
    <row r="33" spans="2:8" ht="14.45" customHeight="1" x14ac:dyDescent="0.25">
      <c r="B33" s="235" t="s">
        <v>101</v>
      </c>
      <c r="C33" s="236"/>
      <c r="D33" s="236"/>
      <c r="E33" s="236"/>
      <c r="F33" s="236"/>
      <c r="G33" s="236"/>
      <c r="H33" s="237"/>
    </row>
    <row r="34" spans="2:8" ht="14.25" customHeight="1" x14ac:dyDescent="0.25">
      <c r="B34" s="220" t="s">
        <v>104</v>
      </c>
      <c r="C34" s="221"/>
      <c r="D34" s="221"/>
      <c r="E34" s="221"/>
      <c r="F34" s="221"/>
      <c r="G34" s="221"/>
      <c r="H34" s="222"/>
    </row>
    <row r="35" spans="2:8" x14ac:dyDescent="0.25">
      <c r="B35" s="220"/>
      <c r="C35" s="221"/>
      <c r="D35" s="221"/>
      <c r="E35" s="221"/>
      <c r="F35" s="221"/>
      <c r="G35" s="221"/>
      <c r="H35" s="222"/>
    </row>
    <row r="36" spans="2:8" x14ac:dyDescent="0.25">
      <c r="B36" s="220"/>
      <c r="C36" s="221"/>
      <c r="D36" s="221"/>
      <c r="E36" s="221"/>
      <c r="F36" s="221"/>
      <c r="G36" s="221"/>
      <c r="H36" s="222"/>
    </row>
    <row r="37" spans="2:8" x14ac:dyDescent="0.25">
      <c r="B37" s="220"/>
      <c r="C37" s="221"/>
      <c r="D37" s="221"/>
      <c r="E37" s="221"/>
      <c r="F37" s="221"/>
      <c r="G37" s="221"/>
      <c r="H37" s="222"/>
    </row>
    <row r="38" spans="2:8" ht="14.45" customHeight="1" x14ac:dyDescent="0.25">
      <c r="B38" s="223" t="s">
        <v>102</v>
      </c>
      <c r="C38" s="224"/>
      <c r="D38" s="224"/>
      <c r="E38" s="224"/>
      <c r="F38" s="224"/>
      <c r="G38" s="224"/>
      <c r="H38" s="225"/>
    </row>
    <row r="39" spans="2:8" x14ac:dyDescent="0.25">
      <c r="B39" s="223"/>
      <c r="C39" s="224"/>
      <c r="D39" s="224"/>
      <c r="E39" s="224"/>
      <c r="F39" s="224"/>
      <c r="G39" s="224"/>
      <c r="H39" s="225"/>
    </row>
    <row r="40" spans="2:8" x14ac:dyDescent="0.25">
      <c r="B40" s="223"/>
      <c r="C40" s="224"/>
      <c r="D40" s="224"/>
      <c r="E40" s="224"/>
      <c r="F40" s="224"/>
      <c r="G40" s="224"/>
      <c r="H40" s="225"/>
    </row>
    <row r="41" spans="2:8" x14ac:dyDescent="0.25">
      <c r="B41" s="223"/>
      <c r="C41" s="224"/>
      <c r="D41" s="224"/>
      <c r="E41" s="224"/>
      <c r="F41" s="224"/>
      <c r="G41" s="224"/>
      <c r="H41" s="225"/>
    </row>
    <row r="42" spans="2:8" ht="14.45" customHeight="1" x14ac:dyDescent="0.25">
      <c r="B42" s="226" t="s">
        <v>103</v>
      </c>
      <c r="C42" s="227"/>
      <c r="D42" s="227"/>
      <c r="E42" s="227"/>
      <c r="F42" s="227"/>
      <c r="G42" s="227"/>
      <c r="H42" s="228"/>
    </row>
    <row r="43" spans="2:8" x14ac:dyDescent="0.25">
      <c r="B43" s="226"/>
      <c r="C43" s="227"/>
      <c r="D43" s="227"/>
      <c r="E43" s="227"/>
      <c r="F43" s="227"/>
      <c r="G43" s="227"/>
      <c r="H43" s="228"/>
    </row>
    <row r="44" spans="2:8" x14ac:dyDescent="0.25">
      <c r="B44" s="226"/>
      <c r="C44" s="227"/>
      <c r="D44" s="227"/>
      <c r="E44" s="227"/>
      <c r="F44" s="227"/>
      <c r="G44" s="227"/>
      <c r="H44" s="228"/>
    </row>
    <row r="45" spans="2:8" x14ac:dyDescent="0.25">
      <c r="B45" s="220"/>
      <c r="C45" s="221"/>
      <c r="D45" s="221"/>
      <c r="E45" s="221"/>
      <c r="F45" s="221"/>
      <c r="G45" s="221"/>
      <c r="H45" s="222"/>
    </row>
    <row r="46" spans="2:8" x14ac:dyDescent="0.25">
      <c r="B46" s="220"/>
      <c r="C46" s="221"/>
      <c r="D46" s="221"/>
      <c r="E46" s="221"/>
      <c r="F46" s="221"/>
      <c r="G46" s="221"/>
      <c r="H46" s="222"/>
    </row>
    <row r="47" spans="2:8" x14ac:dyDescent="0.25">
      <c r="B47" s="220"/>
      <c r="C47" s="221"/>
      <c r="D47" s="221"/>
      <c r="E47" s="221"/>
      <c r="F47" s="221"/>
      <c r="G47" s="221"/>
      <c r="H47" s="222"/>
    </row>
    <row r="48" spans="2:8" ht="15.75" thickBot="1" x14ac:dyDescent="0.3">
      <c r="B48" s="40"/>
      <c r="C48" s="41"/>
      <c r="D48" s="41"/>
      <c r="E48" s="41"/>
      <c r="F48" s="41"/>
      <c r="G48" s="41"/>
      <c r="H48" s="42"/>
    </row>
    <row r="49" spans="2:8" x14ac:dyDescent="0.25">
      <c r="B49" s="43"/>
      <c r="C49" s="43"/>
      <c r="D49" s="43"/>
      <c r="E49" s="43"/>
      <c r="F49" s="43"/>
      <c r="G49" s="43"/>
      <c r="H49" s="43"/>
    </row>
    <row r="50" spans="2:8" x14ac:dyDescent="0.25">
      <c r="B50" s="43"/>
      <c r="C50" s="43"/>
      <c r="D50" s="43"/>
      <c r="E50" s="43"/>
      <c r="F50" s="43"/>
      <c r="G50" s="43"/>
      <c r="H50" s="43"/>
    </row>
    <row r="51" spans="2:8" x14ac:dyDescent="0.25">
      <c r="B51" s="43"/>
      <c r="C51" s="43"/>
      <c r="D51" s="43"/>
      <c r="E51" s="43"/>
      <c r="F51" s="43"/>
      <c r="G51" s="43"/>
      <c r="H51" s="43"/>
    </row>
    <row r="52" spans="2:8" x14ac:dyDescent="0.25">
      <c r="B52" s="43"/>
      <c r="C52" s="43"/>
      <c r="D52" s="43"/>
      <c r="E52" s="43"/>
      <c r="F52" s="43"/>
      <c r="G52" s="43"/>
      <c r="H52" s="43"/>
    </row>
    <row r="53" spans="2:8" x14ac:dyDescent="0.25">
      <c r="B53" s="43"/>
      <c r="C53" s="43"/>
      <c r="D53" s="43"/>
      <c r="E53" s="43"/>
      <c r="F53" s="43"/>
      <c r="G53" s="43"/>
      <c r="H53" s="43"/>
    </row>
    <row r="54" spans="2:8" x14ac:dyDescent="0.25">
      <c r="B54" s="43"/>
      <c r="C54" s="43"/>
      <c r="D54" s="43"/>
      <c r="E54" s="43"/>
      <c r="F54" s="43"/>
      <c r="G54" s="43"/>
      <c r="H54" s="43"/>
    </row>
    <row r="55" spans="2:8" x14ac:dyDescent="0.25">
      <c r="B55" s="43"/>
      <c r="C55" s="43"/>
      <c r="D55" s="43"/>
      <c r="E55" s="43"/>
      <c r="F55" s="43"/>
      <c r="G55" s="43"/>
      <c r="H55" s="43"/>
    </row>
    <row r="56" spans="2:8" x14ac:dyDescent="0.25">
      <c r="B56" s="43"/>
      <c r="C56" s="43"/>
      <c r="D56" s="43"/>
      <c r="E56" s="43"/>
      <c r="F56" s="43"/>
      <c r="G56" s="43"/>
      <c r="H56" s="43"/>
    </row>
    <row r="57" spans="2:8" x14ac:dyDescent="0.25">
      <c r="B57" s="43"/>
      <c r="C57" s="43"/>
      <c r="D57" s="43"/>
      <c r="E57" s="43"/>
      <c r="F57" s="43"/>
      <c r="G57" s="43"/>
      <c r="H57" s="43"/>
    </row>
    <row r="58" spans="2:8" x14ac:dyDescent="0.25">
      <c r="B58" s="43"/>
      <c r="C58" s="43"/>
      <c r="D58" s="43"/>
      <c r="E58" s="43"/>
      <c r="F58" s="43"/>
      <c r="G58" s="43"/>
      <c r="H58" s="43"/>
    </row>
  </sheetData>
  <sheetProtection algorithmName="SHA-512" hashValue="k7slz8DLCSC6/2sOoyQny4AA2EJnaA34ExaGbfzdyIZWlyW3dH/n1j0gA6uIi2fdLbenOPHRIwaU+odOrPzf5A==" saltValue="PiBwsZiYqzuUG7qjdNuVLg==" spinCount="100000" sheet="1" objects="1" scenarios="1" selectLockedCells="1" selectUnlockedCells="1"/>
  <mergeCells count="16">
    <mergeCell ref="B5:H7"/>
    <mergeCell ref="B9:H10"/>
    <mergeCell ref="B12:H12"/>
    <mergeCell ref="B16:H18"/>
    <mergeCell ref="B19:H21"/>
    <mergeCell ref="B34:H37"/>
    <mergeCell ref="B38:H41"/>
    <mergeCell ref="B42:H44"/>
    <mergeCell ref="B45:H47"/>
    <mergeCell ref="B13:H15"/>
    <mergeCell ref="B22:H25"/>
    <mergeCell ref="B26:H26"/>
    <mergeCell ref="B27:H27"/>
    <mergeCell ref="B28:H29"/>
    <mergeCell ref="B30:H31"/>
    <mergeCell ref="B33:H3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9" tint="0.59999389629810485"/>
  </sheetPr>
  <dimension ref="A1:J18"/>
  <sheetViews>
    <sheetView workbookViewId="0">
      <selection activeCell="H1" sqref="H1"/>
    </sheetView>
  </sheetViews>
  <sheetFormatPr defaultRowHeight="15" x14ac:dyDescent="0.25"/>
  <cols>
    <col min="4" max="4" width="13.42578125" customWidth="1"/>
    <col min="5" max="5" width="23.85546875" customWidth="1"/>
    <col min="6" max="6" width="34.140625" customWidth="1"/>
    <col min="7" max="7" width="32.5703125" customWidth="1"/>
    <col min="8" max="8" width="22.42578125" customWidth="1"/>
    <col min="9" max="10" width="19.5703125" customWidth="1"/>
  </cols>
  <sheetData>
    <row r="1" spans="1:10" ht="15.75" x14ac:dyDescent="0.25">
      <c r="A1" s="181"/>
      <c r="B1" s="181"/>
      <c r="C1" s="178" t="s">
        <v>229</v>
      </c>
      <c r="D1" s="178"/>
      <c r="E1" s="191"/>
      <c r="F1" s="191"/>
      <c r="G1" s="192" t="s">
        <v>230</v>
      </c>
      <c r="H1" s="184" t="s">
        <v>339</v>
      </c>
      <c r="I1" s="184"/>
      <c r="J1" s="178"/>
    </row>
    <row r="2" spans="1:10" x14ac:dyDescent="0.25">
      <c r="A2" s="177"/>
      <c r="B2" s="177"/>
      <c r="C2" s="180"/>
      <c r="D2" s="180"/>
      <c r="E2" s="183" t="s">
        <v>231</v>
      </c>
      <c r="F2" s="182"/>
      <c r="G2" s="182"/>
      <c r="H2" s="180"/>
      <c r="I2" s="180"/>
      <c r="J2" s="180"/>
    </row>
    <row r="3" spans="1:10" ht="87.6" customHeight="1" x14ac:dyDescent="0.25">
      <c r="A3" s="212" t="s">
        <v>232</v>
      </c>
      <c r="B3" s="212" t="s">
        <v>233</v>
      </c>
      <c r="C3" s="186" t="s">
        <v>244</v>
      </c>
      <c r="D3" s="186" t="s">
        <v>245</v>
      </c>
      <c r="E3" s="186" t="s">
        <v>246</v>
      </c>
      <c r="F3" s="186" t="s">
        <v>247</v>
      </c>
      <c r="G3" s="186" t="s">
        <v>248</v>
      </c>
      <c r="H3" s="186" t="s">
        <v>249</v>
      </c>
      <c r="I3" s="186" t="s">
        <v>250</v>
      </c>
      <c r="J3" s="186" t="s">
        <v>251</v>
      </c>
    </row>
    <row r="4" spans="1:10" ht="45.6" customHeight="1" x14ac:dyDescent="0.25">
      <c r="A4" s="193">
        <v>1</v>
      </c>
      <c r="B4" s="193">
        <v>1</v>
      </c>
      <c r="C4" s="188" t="s">
        <v>252</v>
      </c>
      <c r="D4" s="194" t="s">
        <v>79</v>
      </c>
      <c r="E4" s="195" t="s">
        <v>253</v>
      </c>
      <c r="F4" s="195" t="s">
        <v>254</v>
      </c>
      <c r="G4" s="195" t="s">
        <v>255</v>
      </c>
      <c r="H4" s="195" t="s">
        <v>256</v>
      </c>
      <c r="I4" s="188"/>
      <c r="J4" s="188"/>
    </row>
    <row r="5" spans="1:10" ht="54.95" customHeight="1" x14ac:dyDescent="0.25">
      <c r="A5" s="193">
        <v>1</v>
      </c>
      <c r="B5" s="193">
        <v>1</v>
      </c>
      <c r="C5" s="188" t="s">
        <v>257</v>
      </c>
      <c r="D5" s="194" t="s">
        <v>67</v>
      </c>
      <c r="E5" s="195" t="s">
        <v>258</v>
      </c>
      <c r="F5" s="195" t="s">
        <v>259</v>
      </c>
      <c r="G5" s="195" t="s">
        <v>255</v>
      </c>
      <c r="H5" s="195" t="s">
        <v>260</v>
      </c>
      <c r="I5" s="188"/>
      <c r="J5" s="188"/>
    </row>
    <row r="6" spans="1:10" ht="45" customHeight="1" x14ac:dyDescent="0.25">
      <c r="A6" s="193">
        <v>2</v>
      </c>
      <c r="B6" s="193">
        <v>1</v>
      </c>
      <c r="C6" s="188" t="s">
        <v>261</v>
      </c>
      <c r="D6" s="194" t="s">
        <v>53</v>
      </c>
      <c r="E6" s="195" t="s">
        <v>262</v>
      </c>
      <c r="F6" s="195" t="s">
        <v>263</v>
      </c>
      <c r="G6" s="195" t="s">
        <v>264</v>
      </c>
      <c r="H6" s="195" t="s">
        <v>265</v>
      </c>
      <c r="I6" s="188"/>
      <c r="J6" s="188"/>
    </row>
    <row r="7" spans="1:10" ht="45.6" customHeight="1" x14ac:dyDescent="0.25">
      <c r="A7" s="193">
        <v>2</v>
      </c>
      <c r="B7" s="193">
        <v>1</v>
      </c>
      <c r="C7" s="188" t="s">
        <v>266</v>
      </c>
      <c r="D7" s="194" t="s">
        <v>51</v>
      </c>
      <c r="E7" s="195" t="s">
        <v>267</v>
      </c>
      <c r="F7" s="195" t="s">
        <v>268</v>
      </c>
      <c r="G7" s="195" t="s">
        <v>264</v>
      </c>
      <c r="H7" s="195" t="s">
        <v>269</v>
      </c>
      <c r="I7" s="188"/>
      <c r="J7" s="188"/>
    </row>
    <row r="8" spans="1:10" ht="54.6" customHeight="1" x14ac:dyDescent="0.25">
      <c r="A8" s="193">
        <v>2</v>
      </c>
      <c r="B8" s="193">
        <v>2</v>
      </c>
      <c r="C8" s="188" t="s">
        <v>270</v>
      </c>
      <c r="D8" s="194" t="s">
        <v>50</v>
      </c>
      <c r="E8" s="195" t="s">
        <v>271</v>
      </c>
      <c r="F8" s="195" t="s">
        <v>272</v>
      </c>
      <c r="G8" s="194" t="s">
        <v>273</v>
      </c>
      <c r="H8" s="195" t="s">
        <v>274</v>
      </c>
      <c r="I8" s="188"/>
      <c r="J8" s="188"/>
    </row>
    <row r="9" spans="1:10" ht="57.95" customHeight="1" x14ac:dyDescent="0.25">
      <c r="A9" s="193">
        <v>3</v>
      </c>
      <c r="B9" s="193">
        <v>1</v>
      </c>
      <c r="C9" s="188" t="s">
        <v>275</v>
      </c>
      <c r="D9" s="194" t="s">
        <v>38</v>
      </c>
      <c r="E9" s="195" t="s">
        <v>276</v>
      </c>
      <c r="F9" s="195" t="s">
        <v>277</v>
      </c>
      <c r="G9" s="195" t="s">
        <v>264</v>
      </c>
      <c r="H9" s="195" t="s">
        <v>278</v>
      </c>
      <c r="I9" s="188"/>
      <c r="J9" s="188"/>
    </row>
    <row r="10" spans="1:10" ht="54.95" customHeight="1" x14ac:dyDescent="0.25">
      <c r="A10" s="193">
        <v>3</v>
      </c>
      <c r="B10" s="193">
        <v>1</v>
      </c>
      <c r="C10" s="188" t="s">
        <v>279</v>
      </c>
      <c r="D10" s="194" t="s">
        <v>31</v>
      </c>
      <c r="E10" s="195" t="s">
        <v>280</v>
      </c>
      <c r="F10" s="195" t="s">
        <v>281</v>
      </c>
      <c r="G10" s="195" t="s">
        <v>264</v>
      </c>
      <c r="H10" s="195" t="s">
        <v>282</v>
      </c>
      <c r="I10" s="188"/>
      <c r="J10" s="188"/>
    </row>
    <row r="11" spans="1:10" x14ac:dyDescent="0.25">
      <c r="A11" s="177"/>
      <c r="B11" s="177"/>
      <c r="C11" s="188"/>
      <c r="D11" s="188"/>
      <c r="E11" s="190"/>
      <c r="F11" s="190"/>
      <c r="G11" s="190"/>
      <c r="H11" s="188"/>
      <c r="I11" s="188"/>
      <c r="J11" s="188"/>
    </row>
    <row r="12" spans="1:10" x14ac:dyDescent="0.25">
      <c r="A12" s="177"/>
      <c r="B12" s="177"/>
      <c r="C12" s="188"/>
      <c r="D12" s="188"/>
      <c r="E12" s="190"/>
      <c r="F12" s="190"/>
      <c r="G12" s="190"/>
      <c r="H12" s="188"/>
      <c r="I12" s="188"/>
      <c r="J12" s="188"/>
    </row>
    <row r="13" spans="1:10" x14ac:dyDescent="0.25">
      <c r="A13" s="177"/>
      <c r="B13" s="177"/>
      <c r="C13" s="188"/>
      <c r="D13" s="188"/>
      <c r="E13" s="190"/>
      <c r="F13" s="190"/>
      <c r="G13" s="190"/>
      <c r="H13" s="188"/>
      <c r="I13" s="188"/>
      <c r="J13" s="188"/>
    </row>
    <row r="14" spans="1:10" x14ac:dyDescent="0.25">
      <c r="A14" s="177"/>
      <c r="B14" s="177"/>
      <c r="C14" s="188"/>
      <c r="D14" s="188"/>
      <c r="E14" s="190"/>
      <c r="F14" s="190"/>
      <c r="G14" s="190"/>
      <c r="H14" s="188"/>
      <c r="I14" s="188"/>
      <c r="J14" s="188"/>
    </row>
    <row r="15" spans="1:10" x14ac:dyDescent="0.25">
      <c r="A15" s="177"/>
      <c r="B15" s="177"/>
      <c r="C15" s="188"/>
      <c r="D15" s="188"/>
      <c r="E15" s="190"/>
      <c r="F15" s="190"/>
      <c r="G15" s="190"/>
      <c r="H15" s="188"/>
      <c r="I15" s="188"/>
      <c r="J15" s="188"/>
    </row>
    <row r="16" spans="1:10" x14ac:dyDescent="0.25">
      <c r="A16" s="177"/>
      <c r="B16" s="177"/>
      <c r="C16" s="188"/>
      <c r="D16" s="188"/>
      <c r="E16" s="190"/>
      <c r="F16" s="190"/>
      <c r="G16" s="190"/>
      <c r="H16" s="188"/>
      <c r="I16" s="188"/>
      <c r="J16" s="188"/>
    </row>
    <row r="17" spans="1:10" x14ac:dyDescent="0.25">
      <c r="A17" s="177"/>
      <c r="B17" s="177"/>
      <c r="C17" s="188"/>
      <c r="D17" s="188"/>
      <c r="E17" s="190"/>
      <c r="F17" s="190"/>
      <c r="G17" s="190"/>
      <c r="H17" s="188"/>
      <c r="I17" s="188"/>
      <c r="J17" s="188"/>
    </row>
    <row r="18" spans="1:10" x14ac:dyDescent="0.25">
      <c r="A18" s="177"/>
      <c r="B18" s="177"/>
      <c r="C18" s="188"/>
      <c r="D18" s="188"/>
      <c r="E18" s="190"/>
      <c r="F18" s="190"/>
      <c r="G18" s="190"/>
      <c r="H18" s="188"/>
      <c r="I18" s="188"/>
      <c r="J18" s="18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theme="9" tint="0.59999389629810485"/>
  </sheetPr>
  <dimension ref="A1:I28"/>
  <sheetViews>
    <sheetView topLeftCell="B1" workbookViewId="0">
      <selection activeCell="K25" sqref="K25"/>
    </sheetView>
  </sheetViews>
  <sheetFormatPr defaultRowHeight="15" x14ac:dyDescent="0.25"/>
  <cols>
    <col min="4" max="4" width="50.5703125" customWidth="1"/>
    <col min="5" max="5" width="31.140625" customWidth="1"/>
    <col min="6" max="6" width="25.140625" customWidth="1"/>
    <col min="7" max="7" width="16.5703125" customWidth="1"/>
    <col min="8" max="8" width="17.42578125" customWidth="1"/>
    <col min="9" max="9" width="14.85546875" customWidth="1"/>
  </cols>
  <sheetData>
    <row r="1" spans="1:9" x14ac:dyDescent="0.25">
      <c r="A1" s="177"/>
      <c r="B1" s="177"/>
      <c r="C1" s="178" t="s">
        <v>229</v>
      </c>
      <c r="D1" s="179"/>
      <c r="E1" s="180"/>
      <c r="F1" s="178" t="s">
        <v>230</v>
      </c>
      <c r="H1" t="s">
        <v>3</v>
      </c>
    </row>
    <row r="2" spans="1:9" ht="15.75" x14ac:dyDescent="0.25">
      <c r="A2" s="181"/>
      <c r="B2" s="181"/>
      <c r="C2" s="182"/>
      <c r="D2" s="183" t="s">
        <v>231</v>
      </c>
      <c r="E2" s="184"/>
      <c r="F2" s="184"/>
    </row>
    <row r="3" spans="1:9" ht="43.5" customHeight="1" x14ac:dyDescent="0.25">
      <c r="A3" s="185" t="s">
        <v>232</v>
      </c>
      <c r="B3" s="212" t="s">
        <v>233</v>
      </c>
      <c r="C3" s="186" t="s">
        <v>234</v>
      </c>
      <c r="D3" s="187" t="s">
        <v>235</v>
      </c>
      <c r="E3" s="186" t="s">
        <v>236</v>
      </c>
      <c r="F3" s="186" t="s">
        <v>237</v>
      </c>
      <c r="G3" s="186" t="s">
        <v>352</v>
      </c>
      <c r="H3" s="186" t="s">
        <v>353</v>
      </c>
      <c r="I3" s="186" t="s">
        <v>354</v>
      </c>
    </row>
    <row r="4" spans="1:9" ht="61.5" customHeight="1" x14ac:dyDescent="0.25">
      <c r="A4" s="177">
        <v>1</v>
      </c>
      <c r="B4" s="216" t="s">
        <v>238</v>
      </c>
      <c r="C4" s="214" t="s">
        <v>239</v>
      </c>
      <c r="D4" s="189" t="s">
        <v>240</v>
      </c>
      <c r="E4" s="188"/>
      <c r="F4" s="188"/>
      <c r="G4" s="211"/>
      <c r="H4" s="211"/>
      <c r="I4" s="211"/>
    </row>
    <row r="5" spans="1:9" x14ac:dyDescent="0.25">
      <c r="A5" s="177">
        <v>1</v>
      </c>
      <c r="B5" s="213">
        <v>1</v>
      </c>
      <c r="C5" s="214" t="s">
        <v>241</v>
      </c>
      <c r="D5" s="190"/>
      <c r="E5" s="188"/>
      <c r="F5" s="188"/>
      <c r="G5" s="211"/>
      <c r="H5" s="211"/>
      <c r="I5" s="211"/>
    </row>
    <row r="6" spans="1:9" x14ac:dyDescent="0.25">
      <c r="A6" s="177">
        <v>1</v>
      </c>
      <c r="B6" s="213">
        <v>2</v>
      </c>
      <c r="C6" s="214" t="s">
        <v>242</v>
      </c>
      <c r="D6" s="190"/>
      <c r="E6" s="188"/>
      <c r="F6" s="188"/>
      <c r="G6" s="211"/>
      <c r="H6" s="211"/>
      <c r="I6" s="211"/>
    </row>
    <row r="7" spans="1:9" x14ac:dyDescent="0.25">
      <c r="A7" s="177">
        <v>2</v>
      </c>
      <c r="B7" s="213">
        <v>1</v>
      </c>
      <c r="C7" s="214" t="s">
        <v>243</v>
      </c>
      <c r="D7" s="190"/>
      <c r="E7" s="188"/>
      <c r="F7" s="188"/>
      <c r="G7" s="211"/>
      <c r="H7" s="211"/>
      <c r="I7" s="211"/>
    </row>
    <row r="8" spans="1:9" x14ac:dyDescent="0.25">
      <c r="A8" s="177"/>
      <c r="B8" s="213"/>
      <c r="C8" s="214"/>
      <c r="D8" s="190"/>
      <c r="E8" s="188"/>
      <c r="F8" s="188"/>
      <c r="G8" s="211"/>
      <c r="H8" s="211"/>
      <c r="I8" s="211"/>
    </row>
    <row r="9" spans="1:9" x14ac:dyDescent="0.25">
      <c r="A9" s="177"/>
      <c r="B9" s="213"/>
      <c r="C9" s="214"/>
      <c r="D9" s="190"/>
      <c r="E9" s="188"/>
      <c r="F9" s="188"/>
      <c r="G9" s="211"/>
      <c r="H9" s="211"/>
      <c r="I9" s="211"/>
    </row>
    <row r="10" spans="1:9" x14ac:dyDescent="0.25">
      <c r="A10" s="177"/>
      <c r="B10" s="213"/>
      <c r="C10" s="214"/>
      <c r="D10" s="190"/>
      <c r="E10" s="188"/>
      <c r="F10" s="188"/>
      <c r="G10" s="211"/>
      <c r="H10" s="211"/>
      <c r="I10" s="211"/>
    </row>
    <row r="11" spans="1:9" x14ac:dyDescent="0.25">
      <c r="A11" s="177"/>
      <c r="B11" s="213"/>
      <c r="C11" s="214"/>
      <c r="D11" s="190"/>
      <c r="E11" s="188"/>
      <c r="F11" s="188"/>
      <c r="G11" s="211"/>
      <c r="H11" s="211"/>
      <c r="I11" s="211"/>
    </row>
    <row r="12" spans="1:9" x14ac:dyDescent="0.25">
      <c r="A12" s="177"/>
      <c r="B12" s="213"/>
      <c r="C12" s="214"/>
      <c r="D12" s="190"/>
      <c r="E12" s="188"/>
      <c r="F12" s="188"/>
      <c r="G12" s="211"/>
      <c r="H12" s="211"/>
      <c r="I12" s="211"/>
    </row>
    <row r="13" spans="1:9" x14ac:dyDescent="0.25">
      <c r="A13" s="177"/>
      <c r="B13" s="213"/>
      <c r="C13" s="214"/>
      <c r="D13" s="190"/>
      <c r="E13" s="188"/>
      <c r="F13" s="188"/>
      <c r="G13" s="211"/>
      <c r="H13" s="211"/>
      <c r="I13" s="211"/>
    </row>
    <row r="14" spans="1:9" x14ac:dyDescent="0.25">
      <c r="A14" s="177"/>
      <c r="B14" s="213"/>
      <c r="C14" s="214"/>
      <c r="D14" s="190"/>
      <c r="E14" s="188"/>
      <c r="F14" s="188"/>
      <c r="G14" s="211"/>
      <c r="H14" s="211"/>
      <c r="I14" s="211"/>
    </row>
    <row r="15" spans="1:9" x14ac:dyDescent="0.25">
      <c r="A15" s="177"/>
      <c r="B15" s="213"/>
      <c r="C15" s="214"/>
      <c r="D15" s="190"/>
      <c r="E15" s="188"/>
      <c r="F15" s="188"/>
      <c r="G15" s="211"/>
      <c r="H15" s="211"/>
      <c r="I15" s="211"/>
    </row>
    <row r="16" spans="1:9" x14ac:dyDescent="0.25">
      <c r="A16" s="177"/>
      <c r="B16" s="213"/>
      <c r="C16" s="214"/>
      <c r="D16" s="190"/>
      <c r="E16" s="188"/>
      <c r="F16" s="188"/>
      <c r="G16" s="211"/>
      <c r="H16" s="211"/>
      <c r="I16" s="211"/>
    </row>
    <row r="17" spans="1:9" x14ac:dyDescent="0.25">
      <c r="A17" s="177"/>
      <c r="B17" s="213"/>
      <c r="C17" s="214"/>
      <c r="D17" s="190"/>
      <c r="E17" s="188"/>
      <c r="F17" s="188"/>
      <c r="G17" s="211"/>
      <c r="H17" s="211"/>
      <c r="I17" s="211"/>
    </row>
    <row r="18" spans="1:9" x14ac:dyDescent="0.25">
      <c r="A18" s="177"/>
      <c r="B18" s="213"/>
      <c r="C18" s="214"/>
      <c r="D18" s="190"/>
      <c r="E18" s="188"/>
      <c r="F18" s="188"/>
      <c r="G18" s="211"/>
      <c r="H18" s="211"/>
      <c r="I18" s="211"/>
    </row>
    <row r="19" spans="1:9" x14ac:dyDescent="0.25">
      <c r="A19" s="177"/>
      <c r="B19" s="213"/>
      <c r="C19" s="214"/>
      <c r="D19" s="190"/>
      <c r="E19" s="188"/>
      <c r="F19" s="188"/>
      <c r="G19" s="211"/>
      <c r="H19" s="211"/>
      <c r="I19" s="211"/>
    </row>
    <row r="20" spans="1:9" x14ac:dyDescent="0.25">
      <c r="A20" s="177"/>
      <c r="B20" s="213"/>
      <c r="C20" s="214"/>
      <c r="D20" s="190"/>
      <c r="E20" s="188"/>
      <c r="F20" s="188"/>
      <c r="G20" s="211"/>
      <c r="H20" s="211"/>
      <c r="I20" s="211"/>
    </row>
    <row r="21" spans="1:9" x14ac:dyDescent="0.25">
      <c r="A21" s="177"/>
      <c r="B21" s="213"/>
      <c r="C21" s="214"/>
      <c r="D21" s="190"/>
      <c r="E21" s="188"/>
      <c r="F21" s="188"/>
      <c r="G21" s="211"/>
      <c r="H21" s="211"/>
      <c r="I21" s="211"/>
    </row>
    <row r="22" spans="1:9" x14ac:dyDescent="0.25">
      <c r="A22" s="177"/>
      <c r="B22" s="213"/>
      <c r="C22" s="214"/>
      <c r="D22" s="190"/>
      <c r="E22" s="188"/>
      <c r="F22" s="188"/>
      <c r="G22" s="211"/>
      <c r="H22" s="211"/>
      <c r="I22" s="211"/>
    </row>
    <row r="23" spans="1:9" x14ac:dyDescent="0.25">
      <c r="A23" s="177"/>
      <c r="B23" s="213"/>
      <c r="C23" s="214"/>
      <c r="D23" s="190"/>
      <c r="E23" s="188"/>
      <c r="F23" s="188"/>
      <c r="G23" s="211"/>
      <c r="H23" s="211"/>
      <c r="I23" s="211"/>
    </row>
    <row r="24" spans="1:9" x14ac:dyDescent="0.25">
      <c r="A24" s="177"/>
      <c r="B24" s="213"/>
      <c r="C24" s="214"/>
      <c r="D24" s="190"/>
      <c r="E24" s="188"/>
      <c r="F24" s="188"/>
      <c r="G24" s="211"/>
      <c r="H24" s="211"/>
      <c r="I24" s="211"/>
    </row>
    <row r="25" spans="1:9" x14ac:dyDescent="0.25">
      <c r="A25" s="177"/>
      <c r="B25" s="213"/>
      <c r="C25" s="214"/>
      <c r="D25" s="190"/>
      <c r="E25" s="188"/>
      <c r="F25" s="188"/>
      <c r="G25" s="211"/>
      <c r="H25" s="211"/>
      <c r="I25" s="211"/>
    </row>
    <row r="26" spans="1:9" x14ac:dyDescent="0.25">
      <c r="A26" s="177"/>
      <c r="B26" s="213"/>
      <c r="C26" s="214"/>
      <c r="D26" s="190"/>
      <c r="E26" s="188"/>
      <c r="F26" s="188"/>
      <c r="G26" s="211"/>
      <c r="H26" s="211"/>
      <c r="I26" s="211"/>
    </row>
    <row r="27" spans="1:9" x14ac:dyDescent="0.25">
      <c r="B27" s="215"/>
      <c r="C27" s="215"/>
      <c r="D27" s="66"/>
    </row>
    <row r="28" spans="1:9" x14ac:dyDescent="0.25">
      <c r="D28" s="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59999389629810485"/>
  </sheetPr>
  <dimension ref="A1:W51"/>
  <sheetViews>
    <sheetView showGridLines="0" zoomScale="80" zoomScaleNormal="80" zoomScalePageLayoutView="90" workbookViewId="0">
      <selection activeCell="U58" sqref="U58"/>
    </sheetView>
  </sheetViews>
  <sheetFormatPr defaultColWidth="10" defaultRowHeight="15" x14ac:dyDescent="0.25"/>
  <cols>
    <col min="1" max="1" width="21.42578125" customWidth="1"/>
    <col min="2" max="2" width="32.85546875" customWidth="1"/>
    <col min="3" max="3" width="7.42578125" customWidth="1"/>
    <col min="4" max="18" width="7.5703125" customWidth="1"/>
    <col min="19" max="19" width="32.5703125" customWidth="1"/>
    <col min="20" max="20" width="24.42578125" customWidth="1"/>
    <col min="21" max="21" width="29" customWidth="1"/>
  </cols>
  <sheetData>
    <row r="1" spans="1:23" x14ac:dyDescent="0.25">
      <c r="A1" s="85"/>
      <c r="I1" s="84"/>
    </row>
    <row r="2" spans="1:23" ht="18.75" x14ac:dyDescent="0.3">
      <c r="A2" s="105" t="s">
        <v>105</v>
      </c>
      <c r="B2" s="106"/>
      <c r="C2" s="83"/>
    </row>
    <row r="3" spans="1:23" x14ac:dyDescent="0.25">
      <c r="A3" s="76"/>
      <c r="B3" s="60"/>
      <c r="C3" s="55"/>
    </row>
    <row r="4" spans="1:23" x14ac:dyDescent="0.25">
      <c r="A4" s="60"/>
      <c r="B4" s="60"/>
      <c r="C4" s="247" t="s">
        <v>28</v>
      </c>
      <c r="D4" s="248"/>
      <c r="E4" s="248"/>
      <c r="F4" s="249"/>
      <c r="G4" s="247" t="s">
        <v>28</v>
      </c>
      <c r="H4" s="248"/>
      <c r="I4" s="248"/>
      <c r="J4" s="249"/>
      <c r="K4" s="247" t="s">
        <v>28</v>
      </c>
      <c r="L4" s="248"/>
      <c r="M4" s="248"/>
      <c r="N4" s="249"/>
      <c r="O4" s="247" t="s">
        <v>28</v>
      </c>
      <c r="P4" s="248"/>
      <c r="Q4" s="248"/>
      <c r="R4" s="249"/>
      <c r="S4" s="116" t="s">
        <v>116</v>
      </c>
      <c r="T4" s="117"/>
      <c r="U4" s="118"/>
    </row>
    <row r="5" spans="1:23" ht="29.25" customHeight="1" x14ac:dyDescent="0.25">
      <c r="A5" s="82"/>
      <c r="B5" s="107" t="s">
        <v>107</v>
      </c>
      <c r="C5" s="108" t="s">
        <v>26</v>
      </c>
      <c r="D5" s="109" t="s">
        <v>25</v>
      </c>
      <c r="E5" s="109" t="s">
        <v>24</v>
      </c>
      <c r="F5" s="109" t="s">
        <v>106</v>
      </c>
      <c r="G5" s="110" t="s">
        <v>26</v>
      </c>
      <c r="H5" s="111" t="s">
        <v>25</v>
      </c>
      <c r="I5" s="111" t="s">
        <v>27</v>
      </c>
      <c r="J5" s="112" t="s">
        <v>106</v>
      </c>
      <c r="K5" s="110" t="s">
        <v>26</v>
      </c>
      <c r="L5" s="111" t="s">
        <v>25</v>
      </c>
      <c r="M5" s="111" t="s">
        <v>24</v>
      </c>
      <c r="N5" s="112" t="s">
        <v>106</v>
      </c>
      <c r="O5" s="109" t="s">
        <v>26</v>
      </c>
      <c r="P5" s="109" t="s">
        <v>25</v>
      </c>
      <c r="Q5" s="109" t="s">
        <v>24</v>
      </c>
      <c r="R5" s="109" t="s">
        <v>106</v>
      </c>
      <c r="S5" s="113" t="s">
        <v>115</v>
      </c>
      <c r="T5" s="114" t="s">
        <v>117</v>
      </c>
      <c r="U5" s="115" t="s">
        <v>119</v>
      </c>
    </row>
    <row r="6" spans="1:23" x14ac:dyDescent="0.25">
      <c r="A6" s="68" t="s">
        <v>114</v>
      </c>
      <c r="B6" s="68"/>
      <c r="C6" s="70"/>
      <c r="D6" s="64"/>
      <c r="E6" s="64"/>
      <c r="F6" s="64"/>
      <c r="G6" s="64"/>
      <c r="H6" s="64"/>
      <c r="I6" s="64"/>
      <c r="J6" s="64"/>
      <c r="K6" s="64"/>
      <c r="L6" s="64"/>
      <c r="M6" s="64"/>
      <c r="N6" s="64"/>
      <c r="O6" s="64"/>
      <c r="P6" s="64"/>
      <c r="Q6" s="64"/>
      <c r="R6" s="64"/>
      <c r="S6" s="80"/>
      <c r="T6" s="75"/>
      <c r="U6" s="79"/>
    </row>
    <row r="7" spans="1:23" x14ac:dyDescent="0.25">
      <c r="A7" s="67" t="s">
        <v>23</v>
      </c>
      <c r="B7" s="78"/>
      <c r="C7" s="77"/>
      <c r="D7" s="55"/>
      <c r="E7" s="55"/>
      <c r="F7" s="55"/>
      <c r="G7" s="55"/>
      <c r="H7" s="55"/>
      <c r="I7" s="55"/>
      <c r="J7" s="55"/>
      <c r="K7" s="55"/>
      <c r="L7" s="55"/>
      <c r="M7" s="55"/>
      <c r="N7" s="55"/>
      <c r="O7" s="55"/>
      <c r="P7" s="55"/>
      <c r="Q7" s="55"/>
      <c r="R7" s="55"/>
      <c r="S7" s="59"/>
      <c r="T7" s="74"/>
      <c r="U7" s="67"/>
    </row>
    <row r="8" spans="1:23" x14ac:dyDescent="0.25">
      <c r="A8" s="67" t="s">
        <v>22</v>
      </c>
      <c r="B8" s="60"/>
      <c r="C8" s="55"/>
      <c r="D8" s="55"/>
      <c r="E8" s="55"/>
      <c r="F8" s="55"/>
      <c r="G8" s="55"/>
      <c r="H8" s="55"/>
      <c r="I8" s="55"/>
      <c r="J8" s="55"/>
      <c r="K8" s="55"/>
      <c r="L8" s="55"/>
      <c r="M8" s="55"/>
      <c r="N8" s="55"/>
      <c r="O8" s="55"/>
      <c r="P8" s="55"/>
      <c r="Q8" s="55"/>
      <c r="R8" s="55"/>
      <c r="S8" s="59"/>
      <c r="T8" s="74"/>
      <c r="U8" s="67"/>
    </row>
    <row r="9" spans="1:23" x14ac:dyDescent="0.25">
      <c r="A9" s="67" t="s">
        <v>21</v>
      </c>
      <c r="B9" s="60"/>
      <c r="C9" s="55"/>
      <c r="D9" s="55"/>
      <c r="E9" s="55"/>
      <c r="F9" s="55"/>
      <c r="G9" s="55"/>
      <c r="H9" s="55"/>
      <c r="I9" s="55"/>
      <c r="J9" s="55"/>
      <c r="K9" s="55"/>
      <c r="L9" s="55"/>
      <c r="M9" s="55"/>
      <c r="N9" s="55"/>
      <c r="O9" s="55"/>
      <c r="P9" s="55"/>
      <c r="Q9" s="55"/>
      <c r="R9" s="55"/>
      <c r="S9" s="59"/>
      <c r="T9" s="59"/>
      <c r="U9" s="60"/>
    </row>
    <row r="10" spans="1:23" x14ac:dyDescent="0.25">
      <c r="A10" s="67" t="s">
        <v>113</v>
      </c>
      <c r="B10" s="60"/>
      <c r="C10" s="55"/>
      <c r="D10" s="55"/>
      <c r="E10" s="55"/>
      <c r="F10" s="55"/>
      <c r="G10" s="55"/>
      <c r="H10" s="55"/>
      <c r="I10" s="55"/>
      <c r="J10" s="55"/>
      <c r="K10" s="55"/>
      <c r="L10" s="55"/>
      <c r="M10" s="55"/>
      <c r="N10" s="55"/>
      <c r="O10" s="55"/>
      <c r="P10" s="55"/>
      <c r="Q10" s="55"/>
      <c r="R10" s="55"/>
      <c r="S10" s="59"/>
      <c r="T10" s="59"/>
      <c r="U10" s="60"/>
    </row>
    <row r="11" spans="1:23" x14ac:dyDescent="0.25">
      <c r="A11" s="67"/>
      <c r="B11" s="60"/>
      <c r="C11" s="55"/>
      <c r="D11" s="55"/>
      <c r="E11" s="55"/>
      <c r="F11" s="55"/>
      <c r="G11" s="55"/>
      <c r="H11" s="55"/>
      <c r="I11" s="55"/>
      <c r="J11" s="55"/>
      <c r="K11" s="55"/>
      <c r="L11" s="55"/>
      <c r="M11" s="55"/>
      <c r="N11" s="55"/>
      <c r="O11" s="55"/>
      <c r="P11" s="55"/>
      <c r="Q11" s="55"/>
      <c r="R11" s="55"/>
      <c r="S11" s="59"/>
      <c r="T11" s="59"/>
      <c r="U11" s="60"/>
    </row>
    <row r="12" spans="1:23" x14ac:dyDescent="0.25">
      <c r="A12" s="67" t="s">
        <v>112</v>
      </c>
      <c r="B12" s="60"/>
      <c r="C12" s="55"/>
      <c r="D12" s="55"/>
      <c r="E12" s="55"/>
      <c r="F12" s="55"/>
      <c r="G12" s="55"/>
      <c r="H12" s="55"/>
      <c r="I12" s="55"/>
      <c r="J12" s="55"/>
      <c r="K12" s="55"/>
      <c r="L12" s="55"/>
      <c r="M12" s="55"/>
      <c r="N12" s="55"/>
      <c r="O12" s="55"/>
      <c r="P12" s="55"/>
      <c r="Q12" s="55"/>
      <c r="R12" s="55"/>
      <c r="S12" s="59"/>
      <c r="T12" s="59"/>
      <c r="U12" s="60"/>
    </row>
    <row r="13" spans="1:23" x14ac:dyDescent="0.25">
      <c r="A13" s="67" t="s">
        <v>20</v>
      </c>
      <c r="B13" s="60"/>
      <c r="C13" s="55"/>
      <c r="D13" s="55"/>
      <c r="E13" s="55"/>
      <c r="F13" s="55"/>
      <c r="G13" s="55"/>
      <c r="H13" s="55"/>
      <c r="I13" s="55"/>
      <c r="J13" s="55"/>
      <c r="K13" s="55"/>
      <c r="L13" s="55"/>
      <c r="M13" s="55"/>
      <c r="N13" s="55"/>
      <c r="O13" s="55"/>
      <c r="P13" s="55"/>
      <c r="Q13" s="55"/>
      <c r="R13" s="55"/>
      <c r="S13" s="59"/>
      <c r="T13" s="59"/>
      <c r="U13" s="60"/>
    </row>
    <row r="14" spans="1:23" x14ac:dyDescent="0.25">
      <c r="A14" s="67" t="s">
        <v>19</v>
      </c>
      <c r="B14" s="60"/>
      <c r="C14" s="55"/>
      <c r="D14" s="55"/>
      <c r="E14" s="55"/>
      <c r="F14" s="55"/>
      <c r="G14" s="55"/>
      <c r="H14" s="55"/>
      <c r="I14" s="55"/>
      <c r="J14" s="55"/>
      <c r="K14" s="55"/>
      <c r="L14" s="55"/>
      <c r="M14" s="55"/>
      <c r="N14" s="55"/>
      <c r="O14" s="55"/>
      <c r="P14" s="55"/>
      <c r="Q14" s="55"/>
      <c r="R14" s="55"/>
      <c r="S14" s="59"/>
      <c r="T14" s="59" t="s">
        <v>118</v>
      </c>
      <c r="U14" s="76" t="s">
        <v>120</v>
      </c>
    </row>
    <row r="15" spans="1:23" x14ac:dyDescent="0.25">
      <c r="A15" s="71" t="s">
        <v>108</v>
      </c>
      <c r="B15" s="68"/>
      <c r="C15" s="70"/>
      <c r="D15" s="64"/>
      <c r="E15" s="64"/>
      <c r="F15" s="64"/>
      <c r="G15" s="64"/>
      <c r="H15" s="64"/>
      <c r="I15" s="64"/>
      <c r="J15" s="64"/>
      <c r="K15" s="64"/>
      <c r="L15" s="64"/>
      <c r="M15" s="64"/>
      <c r="N15" s="64"/>
      <c r="O15" s="64"/>
      <c r="P15" s="64"/>
      <c r="Q15" s="64"/>
      <c r="R15" s="64"/>
      <c r="S15" s="69"/>
      <c r="T15" s="75"/>
      <c r="U15" s="68"/>
    </row>
    <row r="16" spans="1:23" x14ac:dyDescent="0.25">
      <c r="A16" s="67" t="s">
        <v>18</v>
      </c>
      <c r="B16" s="60"/>
      <c r="C16" s="55"/>
      <c r="D16" s="55"/>
      <c r="E16" s="55"/>
      <c r="F16" s="55"/>
      <c r="G16" s="55"/>
      <c r="H16" s="55"/>
      <c r="I16" s="55"/>
      <c r="J16" s="55"/>
      <c r="K16" s="55"/>
      <c r="L16" s="55"/>
      <c r="M16" s="55"/>
      <c r="N16" s="55"/>
      <c r="O16" s="55"/>
      <c r="P16" s="55"/>
      <c r="Q16" s="55"/>
      <c r="R16" s="55"/>
      <c r="S16" s="59"/>
      <c r="T16" s="74"/>
      <c r="U16" s="60"/>
      <c r="W16" t="s">
        <v>32</v>
      </c>
    </row>
    <row r="17" spans="1:21" x14ac:dyDescent="0.25">
      <c r="A17" s="67" t="s">
        <v>17</v>
      </c>
      <c r="B17" s="60"/>
      <c r="C17" s="55"/>
      <c r="D17" s="55"/>
      <c r="E17" s="55"/>
      <c r="F17" s="55"/>
      <c r="G17" s="55"/>
      <c r="H17" s="55"/>
      <c r="I17" s="55"/>
      <c r="J17" s="55"/>
      <c r="K17" s="55"/>
      <c r="L17" s="55"/>
      <c r="M17" s="55"/>
      <c r="N17" s="55"/>
      <c r="O17" s="55"/>
      <c r="P17" s="55"/>
      <c r="Q17" s="55"/>
      <c r="R17" s="55"/>
      <c r="S17" s="59"/>
      <c r="T17" s="74"/>
      <c r="U17" s="60"/>
    </row>
    <row r="18" spans="1:21" x14ac:dyDescent="0.25">
      <c r="A18" s="67" t="s">
        <v>16</v>
      </c>
      <c r="B18" s="60"/>
      <c r="C18" s="55"/>
      <c r="D18" s="55"/>
      <c r="E18" s="55"/>
      <c r="F18" s="55"/>
      <c r="G18" s="55"/>
      <c r="H18" s="55"/>
      <c r="I18" s="55"/>
      <c r="J18" s="55"/>
      <c r="K18" s="55"/>
      <c r="L18" s="55"/>
      <c r="M18" s="55"/>
      <c r="N18" s="55"/>
      <c r="O18" s="55"/>
      <c r="P18" s="55"/>
      <c r="Q18" s="55"/>
      <c r="R18" s="55"/>
      <c r="S18" s="59"/>
      <c r="T18" s="59"/>
      <c r="U18" s="60"/>
    </row>
    <row r="19" spans="1:21" x14ac:dyDescent="0.25">
      <c r="A19" s="67"/>
      <c r="B19" s="60"/>
      <c r="C19" s="55"/>
      <c r="D19" s="55"/>
      <c r="E19" s="55"/>
      <c r="F19" s="55"/>
      <c r="G19" s="55"/>
      <c r="H19" s="55"/>
      <c r="I19" s="55"/>
      <c r="J19" s="55"/>
      <c r="K19" s="55"/>
      <c r="L19" s="55"/>
      <c r="M19" s="55"/>
      <c r="N19" s="55"/>
      <c r="O19" s="55"/>
      <c r="P19" s="55"/>
      <c r="Q19" s="55"/>
      <c r="R19" s="55"/>
      <c r="S19" s="59"/>
      <c r="T19" s="59"/>
      <c r="U19" s="60"/>
    </row>
    <row r="20" spans="1:21" x14ac:dyDescent="0.25">
      <c r="A20" s="67" t="s">
        <v>112</v>
      </c>
      <c r="B20" s="60"/>
      <c r="C20" s="55"/>
      <c r="D20" s="55"/>
      <c r="E20" s="55"/>
      <c r="F20" s="55"/>
      <c r="G20" s="55"/>
      <c r="H20" s="55"/>
      <c r="I20" s="55"/>
      <c r="J20" s="55"/>
      <c r="K20" s="55"/>
      <c r="L20" s="55"/>
      <c r="M20" s="55"/>
      <c r="N20" s="55"/>
      <c r="O20" s="55"/>
      <c r="P20" s="55"/>
      <c r="Q20" s="55"/>
      <c r="R20" s="55"/>
      <c r="S20" s="59"/>
      <c r="T20" s="59"/>
      <c r="U20" s="60"/>
    </row>
    <row r="21" spans="1:21" x14ac:dyDescent="0.25">
      <c r="A21" s="67" t="s">
        <v>15</v>
      </c>
      <c r="B21" s="60"/>
      <c r="C21" s="55"/>
      <c r="D21" s="55"/>
      <c r="E21" s="55"/>
      <c r="F21" s="55"/>
      <c r="G21" s="55"/>
      <c r="H21" s="55"/>
      <c r="I21" s="55"/>
      <c r="J21" s="55"/>
      <c r="K21" s="55"/>
      <c r="L21" s="55"/>
      <c r="M21" s="55"/>
      <c r="N21" s="55"/>
      <c r="O21" s="55"/>
      <c r="P21" s="55"/>
      <c r="Q21" s="55"/>
      <c r="R21" s="55"/>
      <c r="S21" s="59"/>
      <c r="T21" s="59"/>
      <c r="U21" s="60"/>
    </row>
    <row r="22" spans="1:21" x14ac:dyDescent="0.25">
      <c r="A22" s="67" t="s">
        <v>14</v>
      </c>
      <c r="B22" s="60"/>
      <c r="C22" s="55"/>
      <c r="D22" s="55"/>
      <c r="E22" s="55"/>
      <c r="F22" s="55"/>
      <c r="G22" s="55"/>
      <c r="H22" s="55"/>
      <c r="I22" s="55"/>
      <c r="J22" s="55"/>
      <c r="K22" s="55"/>
      <c r="L22" s="55"/>
      <c r="M22" s="55"/>
      <c r="N22" s="55"/>
      <c r="O22" s="55"/>
      <c r="P22" s="55"/>
      <c r="Q22" s="55"/>
      <c r="R22" s="55"/>
      <c r="S22" s="59"/>
      <c r="T22" s="59" t="s">
        <v>118</v>
      </c>
      <c r="U22" s="60" t="s">
        <v>120</v>
      </c>
    </row>
    <row r="23" spans="1:21" x14ac:dyDescent="0.25">
      <c r="A23" s="71" t="s">
        <v>109</v>
      </c>
      <c r="B23" s="68"/>
      <c r="C23" s="70"/>
      <c r="D23" s="64"/>
      <c r="E23" s="64"/>
      <c r="F23" s="64"/>
      <c r="G23" s="64"/>
      <c r="H23" s="64"/>
      <c r="I23" s="64"/>
      <c r="J23" s="64"/>
      <c r="K23" s="64"/>
      <c r="L23" s="64"/>
      <c r="M23" s="64"/>
      <c r="N23" s="64"/>
      <c r="O23" s="64"/>
      <c r="P23" s="64"/>
      <c r="Q23" s="64"/>
      <c r="R23" s="64"/>
      <c r="S23" s="69"/>
      <c r="T23" s="69"/>
      <c r="U23" s="68"/>
    </row>
    <row r="24" spans="1:21" x14ac:dyDescent="0.25">
      <c r="A24" s="67" t="s">
        <v>13</v>
      </c>
      <c r="B24" s="60"/>
      <c r="C24" s="55"/>
      <c r="D24" s="55"/>
      <c r="E24" s="55"/>
      <c r="F24" s="55"/>
      <c r="G24" s="55"/>
      <c r="H24" s="55"/>
      <c r="I24" s="55"/>
      <c r="J24" s="55"/>
      <c r="K24" s="55"/>
      <c r="L24" s="55"/>
      <c r="M24" s="55"/>
      <c r="N24" s="55"/>
      <c r="O24" s="55"/>
      <c r="P24" s="55"/>
      <c r="Q24" s="55"/>
      <c r="R24" s="55"/>
      <c r="S24" s="59"/>
      <c r="T24" s="73"/>
      <c r="U24" s="72"/>
    </row>
    <row r="25" spans="1:21" x14ac:dyDescent="0.25">
      <c r="A25" s="67" t="s">
        <v>12</v>
      </c>
      <c r="B25" s="60"/>
      <c r="C25" s="55"/>
      <c r="D25" s="55"/>
      <c r="E25" s="55"/>
      <c r="F25" s="55"/>
      <c r="G25" s="55"/>
      <c r="H25" s="55"/>
      <c r="I25" s="55"/>
      <c r="J25" s="55"/>
      <c r="K25" s="55"/>
      <c r="L25" s="55"/>
      <c r="M25" s="55"/>
      <c r="N25" s="55"/>
      <c r="O25" s="55"/>
      <c r="P25" s="55"/>
      <c r="Q25" s="55"/>
      <c r="R25" s="55"/>
      <c r="S25" s="59"/>
      <c r="T25" s="59"/>
      <c r="U25" s="60"/>
    </row>
    <row r="26" spans="1:21" x14ac:dyDescent="0.25">
      <c r="A26" s="67" t="s">
        <v>11</v>
      </c>
      <c r="B26" s="60"/>
      <c r="C26" s="55"/>
      <c r="D26" s="55"/>
      <c r="E26" s="55"/>
      <c r="F26" s="55"/>
      <c r="G26" s="55"/>
      <c r="H26" s="55"/>
      <c r="I26" s="55"/>
      <c r="J26" s="55"/>
      <c r="K26" s="55"/>
      <c r="L26" s="55"/>
      <c r="M26" s="55"/>
      <c r="N26" s="55"/>
      <c r="O26" s="55"/>
      <c r="P26" s="55"/>
      <c r="Q26" s="55"/>
      <c r="R26" s="55"/>
      <c r="S26" s="59"/>
      <c r="T26" s="59"/>
      <c r="U26" s="60"/>
    </row>
    <row r="27" spans="1:21" x14ac:dyDescent="0.25">
      <c r="A27" s="67"/>
      <c r="B27" s="60"/>
      <c r="C27" s="55"/>
      <c r="D27" s="55"/>
      <c r="E27" s="55"/>
      <c r="F27" s="55"/>
      <c r="G27" s="55"/>
      <c r="H27" s="55"/>
      <c r="I27" s="55"/>
      <c r="J27" s="55"/>
      <c r="K27" s="55"/>
      <c r="L27" s="55"/>
      <c r="M27" s="55"/>
      <c r="N27" s="55"/>
      <c r="O27" s="55"/>
      <c r="P27" s="55"/>
      <c r="Q27" s="55"/>
      <c r="R27" s="55"/>
      <c r="S27" s="59"/>
      <c r="T27" s="59"/>
      <c r="U27" s="60"/>
    </row>
    <row r="28" spans="1:21" x14ac:dyDescent="0.25">
      <c r="A28" s="67"/>
      <c r="B28" s="60"/>
      <c r="C28" s="55"/>
      <c r="D28" s="55"/>
      <c r="E28" s="55"/>
      <c r="F28" s="55"/>
      <c r="G28" s="55"/>
      <c r="H28" s="55"/>
      <c r="I28" s="55"/>
      <c r="J28" s="55"/>
      <c r="K28" s="55"/>
      <c r="L28" s="55"/>
      <c r="M28" s="55"/>
      <c r="N28" s="55"/>
      <c r="O28" s="55"/>
      <c r="P28" s="55"/>
      <c r="Q28" s="55"/>
      <c r="R28" s="55"/>
      <c r="S28" s="66"/>
      <c r="T28" s="59" t="s">
        <v>118</v>
      </c>
      <c r="U28" s="60" t="s">
        <v>120</v>
      </c>
    </row>
    <row r="29" spans="1:21" x14ac:dyDescent="0.25">
      <c r="A29" s="71" t="s">
        <v>110</v>
      </c>
      <c r="B29" s="68"/>
      <c r="C29" s="70"/>
      <c r="D29" s="64"/>
      <c r="E29" s="64"/>
      <c r="F29" s="64"/>
      <c r="G29" s="64"/>
      <c r="H29" s="64"/>
      <c r="I29" s="64"/>
      <c r="J29" s="64"/>
      <c r="K29" s="64"/>
      <c r="L29" s="64"/>
      <c r="M29" s="64"/>
      <c r="N29" s="64"/>
      <c r="O29" s="64"/>
      <c r="P29" s="64"/>
      <c r="Q29" s="64"/>
      <c r="R29" s="64"/>
      <c r="S29" s="69"/>
      <c r="T29" s="69"/>
      <c r="U29" s="68"/>
    </row>
    <row r="30" spans="1:21" x14ac:dyDescent="0.25">
      <c r="A30" s="67" t="s">
        <v>10</v>
      </c>
      <c r="B30" s="60"/>
      <c r="C30" s="55"/>
      <c r="D30" s="55"/>
      <c r="E30" s="55"/>
      <c r="F30" s="55"/>
      <c r="G30" s="55"/>
      <c r="H30" s="55"/>
      <c r="I30" s="55"/>
      <c r="J30" s="55"/>
      <c r="K30" s="55"/>
      <c r="L30" s="55"/>
      <c r="M30" s="55"/>
      <c r="N30" s="55"/>
      <c r="O30" s="55"/>
      <c r="P30" s="55"/>
      <c r="Q30" s="55"/>
      <c r="R30" s="55"/>
      <c r="S30" s="59"/>
      <c r="T30" s="59"/>
      <c r="U30" s="60"/>
    </row>
    <row r="31" spans="1:21" x14ac:dyDescent="0.25">
      <c r="A31" s="67" t="s">
        <v>9</v>
      </c>
      <c r="B31" s="60"/>
      <c r="C31" s="55"/>
      <c r="D31" s="55"/>
      <c r="E31" s="55"/>
      <c r="F31" s="55"/>
      <c r="G31" s="55"/>
      <c r="H31" s="55"/>
      <c r="I31" s="55"/>
      <c r="J31" s="55"/>
      <c r="K31" s="55"/>
      <c r="L31" s="55"/>
      <c r="M31" s="55"/>
      <c r="N31" s="55"/>
      <c r="O31" s="55"/>
      <c r="P31" s="55"/>
      <c r="Q31" s="55"/>
      <c r="R31" s="55"/>
      <c r="S31" s="59"/>
      <c r="T31" s="59"/>
      <c r="U31" s="60"/>
    </row>
    <row r="32" spans="1:21" x14ac:dyDescent="0.25">
      <c r="A32" s="67" t="s">
        <v>8</v>
      </c>
      <c r="B32" s="60"/>
      <c r="C32" s="55"/>
      <c r="D32" s="55"/>
      <c r="E32" s="55"/>
      <c r="F32" s="55"/>
      <c r="G32" s="55"/>
      <c r="H32" s="55"/>
      <c r="I32" s="55"/>
      <c r="J32" s="55"/>
      <c r="K32" s="55"/>
      <c r="L32" s="55"/>
      <c r="M32" s="55"/>
      <c r="N32" s="55"/>
      <c r="O32" s="55"/>
      <c r="P32" s="55"/>
      <c r="Q32" s="55"/>
      <c r="R32" s="55"/>
      <c r="S32" s="59"/>
      <c r="T32" s="59"/>
      <c r="U32" s="60"/>
    </row>
    <row r="33" spans="1:23" x14ac:dyDescent="0.25">
      <c r="A33" s="67"/>
      <c r="B33" s="60"/>
      <c r="C33" s="55"/>
      <c r="D33" s="55"/>
      <c r="E33" s="55"/>
      <c r="F33" s="55"/>
      <c r="G33" s="55"/>
      <c r="H33" s="55"/>
      <c r="I33" s="55"/>
      <c r="J33" s="55"/>
      <c r="K33" s="55"/>
      <c r="L33" s="55"/>
      <c r="M33" s="55"/>
      <c r="N33" s="55"/>
      <c r="O33" s="55"/>
      <c r="P33" s="55"/>
      <c r="Q33" s="55"/>
      <c r="R33" s="55"/>
      <c r="S33" s="66"/>
      <c r="T33" s="59" t="s">
        <v>118</v>
      </c>
      <c r="U33" s="60" t="s">
        <v>120</v>
      </c>
    </row>
    <row r="34" spans="1:23" x14ac:dyDescent="0.25">
      <c r="A34" s="71" t="s">
        <v>111</v>
      </c>
      <c r="B34" s="68"/>
      <c r="C34" s="70"/>
      <c r="D34" s="64"/>
      <c r="E34" s="64"/>
      <c r="F34" s="64"/>
      <c r="G34" s="64"/>
      <c r="H34" s="64"/>
      <c r="I34" s="64"/>
      <c r="J34" s="64"/>
      <c r="K34" s="64"/>
      <c r="L34" s="64"/>
      <c r="M34" s="64"/>
      <c r="N34" s="64"/>
      <c r="O34" s="64"/>
      <c r="P34" s="64"/>
      <c r="Q34" s="64"/>
      <c r="R34" s="64"/>
      <c r="S34" s="69"/>
      <c r="T34" s="69"/>
      <c r="U34" s="68"/>
    </row>
    <row r="35" spans="1:23" x14ac:dyDescent="0.25">
      <c r="A35" s="67" t="s">
        <v>7</v>
      </c>
      <c r="B35" s="60"/>
      <c r="C35" s="55"/>
      <c r="D35" s="55"/>
      <c r="E35" s="55"/>
      <c r="F35" s="55"/>
      <c r="G35" s="55"/>
      <c r="H35" s="55"/>
      <c r="I35" s="55"/>
      <c r="J35" s="55"/>
      <c r="K35" s="55"/>
      <c r="L35" s="55"/>
      <c r="M35" s="55"/>
      <c r="N35" s="55"/>
      <c r="O35" s="55"/>
      <c r="P35" s="55"/>
      <c r="Q35" s="55"/>
      <c r="R35" s="55"/>
      <c r="S35" s="59"/>
      <c r="T35" s="59"/>
      <c r="U35" s="60"/>
    </row>
    <row r="36" spans="1:23" x14ac:dyDescent="0.25">
      <c r="A36" s="67" t="s">
        <v>6</v>
      </c>
      <c r="B36" s="60"/>
      <c r="C36" s="55"/>
      <c r="D36" s="55"/>
      <c r="E36" s="55"/>
      <c r="F36" s="55"/>
      <c r="G36" s="55"/>
      <c r="H36" s="55"/>
      <c r="I36" s="55"/>
      <c r="J36" s="55"/>
      <c r="K36" s="55"/>
      <c r="L36" s="55"/>
      <c r="M36" s="55"/>
      <c r="N36" s="55"/>
      <c r="O36" s="55"/>
      <c r="P36" s="55"/>
      <c r="Q36" s="55"/>
      <c r="R36" s="55"/>
      <c r="S36" s="59"/>
      <c r="T36" s="59"/>
      <c r="U36" s="60"/>
    </row>
    <row r="37" spans="1:23" x14ac:dyDescent="0.25">
      <c r="A37" s="67" t="s">
        <v>5</v>
      </c>
      <c r="B37" s="60"/>
      <c r="C37" s="55"/>
      <c r="D37" s="55"/>
      <c r="E37" s="55"/>
      <c r="F37" s="55"/>
      <c r="G37" s="55"/>
      <c r="H37" s="55"/>
      <c r="I37" s="55"/>
      <c r="J37" s="55"/>
      <c r="K37" s="55"/>
      <c r="L37" s="55"/>
      <c r="M37" s="55"/>
      <c r="N37" s="55"/>
      <c r="O37" s="55"/>
      <c r="P37" s="55"/>
      <c r="Q37" s="55"/>
      <c r="R37" s="55"/>
      <c r="S37" s="59"/>
      <c r="T37" s="66"/>
      <c r="U37" s="60"/>
    </row>
    <row r="38" spans="1:23" x14ac:dyDescent="0.25">
      <c r="A38" s="67"/>
      <c r="B38" s="60"/>
      <c r="C38" s="55"/>
      <c r="D38" s="55"/>
      <c r="E38" s="55"/>
      <c r="F38" s="55"/>
      <c r="G38" s="55"/>
      <c r="H38" s="55"/>
      <c r="I38" s="55"/>
      <c r="J38" s="55"/>
      <c r="K38" s="55"/>
      <c r="L38" s="55"/>
      <c r="M38" s="55"/>
      <c r="N38" s="55"/>
      <c r="O38" s="55"/>
      <c r="P38" s="55"/>
      <c r="Q38" s="55"/>
      <c r="R38" s="55"/>
      <c r="S38" s="66"/>
      <c r="T38" s="59" t="s">
        <v>118</v>
      </c>
      <c r="U38" s="60" t="s">
        <v>120</v>
      </c>
    </row>
    <row r="39" spans="1:23" x14ac:dyDescent="0.25">
      <c r="A39" s="65"/>
      <c r="B39" s="62"/>
      <c r="C39" s="64"/>
      <c r="D39" s="64"/>
      <c r="E39" s="64"/>
      <c r="F39" s="64"/>
      <c r="G39" s="64"/>
      <c r="H39" s="64"/>
      <c r="I39" s="64"/>
      <c r="J39" s="64"/>
      <c r="K39" s="64"/>
      <c r="L39" s="64"/>
      <c r="M39" s="64"/>
      <c r="N39" s="64"/>
      <c r="O39" s="64"/>
      <c r="P39" s="64"/>
      <c r="Q39" s="64"/>
      <c r="R39" s="64"/>
      <c r="S39" s="63"/>
      <c r="T39" s="63"/>
      <c r="U39" s="62"/>
    </row>
    <row r="40" spans="1:23" x14ac:dyDescent="0.25">
      <c r="A40" s="61" t="s">
        <v>4</v>
      </c>
      <c r="B40" s="60"/>
      <c r="C40" s="55"/>
      <c r="D40" s="55"/>
      <c r="E40" s="55"/>
      <c r="F40" s="55"/>
      <c r="G40" s="55"/>
      <c r="H40" s="55"/>
      <c r="I40" s="55"/>
      <c r="J40" s="55"/>
      <c r="K40" s="55"/>
      <c r="L40" s="55"/>
      <c r="M40" s="55"/>
      <c r="N40" s="55"/>
      <c r="O40" s="55"/>
      <c r="P40" s="55"/>
      <c r="Q40" s="55"/>
      <c r="R40" s="55"/>
      <c r="S40" s="59"/>
      <c r="T40" s="58" t="s">
        <v>118</v>
      </c>
      <c r="U40" s="57" t="s">
        <v>120</v>
      </c>
    </row>
    <row r="41" spans="1:23" x14ac:dyDescent="0.25">
      <c r="A41" s="56"/>
      <c r="B41" s="56"/>
      <c r="C41" s="56"/>
      <c r="D41" s="56"/>
      <c r="E41" s="56"/>
      <c r="F41" s="56"/>
      <c r="G41" s="56"/>
      <c r="H41" s="56"/>
      <c r="I41" s="56"/>
      <c r="J41" s="56"/>
      <c r="K41" s="56"/>
      <c r="L41" s="56"/>
      <c r="M41" s="56"/>
      <c r="N41" s="56"/>
      <c r="O41" s="56"/>
      <c r="P41" s="56"/>
      <c r="Q41" s="56"/>
      <c r="R41" s="56"/>
      <c r="S41" s="56"/>
      <c r="T41" s="56"/>
      <c r="U41" s="55"/>
    </row>
    <row r="43" spans="1:23" x14ac:dyDescent="0.25">
      <c r="U43" s="166" t="s">
        <v>121</v>
      </c>
      <c r="V43" s="165"/>
      <c r="W43" s="165"/>
    </row>
    <row r="44" spans="1:23" x14ac:dyDescent="0.25">
      <c r="U44" t="s">
        <v>356</v>
      </c>
    </row>
    <row r="45" spans="1:23" x14ac:dyDescent="0.25">
      <c r="U45" t="s">
        <v>357</v>
      </c>
    </row>
    <row r="46" spans="1:23" x14ac:dyDescent="0.25">
      <c r="U46" s="217" t="s">
        <v>358</v>
      </c>
    </row>
    <row r="47" spans="1:23" x14ac:dyDescent="0.25">
      <c r="U47" s="217" t="s">
        <v>359</v>
      </c>
    </row>
    <row r="48" spans="1:23" x14ac:dyDescent="0.25">
      <c r="U48" t="s">
        <v>360</v>
      </c>
    </row>
    <row r="49" spans="20:21" x14ac:dyDescent="0.25">
      <c r="U49" t="s">
        <v>361</v>
      </c>
    </row>
    <row r="50" spans="20:21" x14ac:dyDescent="0.25">
      <c r="U50" s="217" t="s">
        <v>362</v>
      </c>
    </row>
    <row r="51" spans="20:21" x14ac:dyDescent="0.25">
      <c r="T51" s="54"/>
    </row>
  </sheetData>
  <mergeCells count="4">
    <mergeCell ref="C4:F4"/>
    <mergeCell ref="G4:J4"/>
    <mergeCell ref="K4:N4"/>
    <mergeCell ref="O4:R4"/>
  </mergeCells>
  <pageMargins left="0.2" right="0.19" top="0.74803149606299213" bottom="0.74803149606299213" header="0.31496062992125984" footer="0.31496062992125984"/>
  <pageSetup paperSize="8"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2529" r:id="rId3" name="Check Box 1">
              <controlPr defaultSize="0" autoFill="0" autoLine="0" autoPict="0">
                <anchor moveWithCells="1">
                  <from>
                    <xdr:col>19</xdr:col>
                    <xdr:colOff>1628775</xdr:colOff>
                    <xdr:row>42</xdr:row>
                    <xdr:rowOff>180975</xdr:rowOff>
                  </from>
                  <to>
                    <xdr:col>20</xdr:col>
                    <xdr:colOff>276225</xdr:colOff>
                    <xdr:row>44</xdr:row>
                    <xdr:rowOff>47625</xdr:rowOff>
                  </to>
                </anchor>
              </controlPr>
            </control>
          </mc:Choice>
        </mc:AlternateContent>
        <mc:AlternateContent xmlns:mc="http://schemas.openxmlformats.org/markup-compatibility/2006">
          <mc:Choice Requires="x14">
            <control shapeId="22530" r:id="rId4" name="Check Box 2">
              <controlPr defaultSize="0" autoFill="0" autoLine="0" autoPict="0">
                <anchor moveWithCells="1">
                  <from>
                    <xdr:col>19</xdr:col>
                    <xdr:colOff>1752600</xdr:colOff>
                    <xdr:row>43</xdr:row>
                    <xdr:rowOff>180975</xdr:rowOff>
                  </from>
                  <to>
                    <xdr:col>20</xdr:col>
                    <xdr:colOff>276225</xdr:colOff>
                    <xdr:row>45</xdr:row>
                    <xdr:rowOff>47625</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19</xdr:col>
                    <xdr:colOff>1752600</xdr:colOff>
                    <xdr:row>44</xdr:row>
                    <xdr:rowOff>180975</xdr:rowOff>
                  </from>
                  <to>
                    <xdr:col>20</xdr:col>
                    <xdr:colOff>276225</xdr:colOff>
                    <xdr:row>46</xdr:row>
                    <xdr:rowOff>47625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19</xdr:col>
                    <xdr:colOff>1743075</xdr:colOff>
                    <xdr:row>46</xdr:row>
                    <xdr:rowOff>180975</xdr:rowOff>
                  </from>
                  <to>
                    <xdr:col>20</xdr:col>
                    <xdr:colOff>276225</xdr:colOff>
                    <xdr:row>48</xdr:row>
                    <xdr:rowOff>47625</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19</xdr:col>
                    <xdr:colOff>1752600</xdr:colOff>
                    <xdr:row>45</xdr:row>
                    <xdr:rowOff>180975</xdr:rowOff>
                  </from>
                  <to>
                    <xdr:col>20</xdr:col>
                    <xdr:colOff>276225</xdr:colOff>
                    <xdr:row>47</xdr:row>
                    <xdr:rowOff>47625</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19</xdr:col>
                    <xdr:colOff>1752600</xdr:colOff>
                    <xdr:row>48</xdr:row>
                    <xdr:rowOff>180975</xdr:rowOff>
                  </from>
                  <to>
                    <xdr:col>20</xdr:col>
                    <xdr:colOff>276225</xdr:colOff>
                    <xdr:row>50</xdr:row>
                    <xdr:rowOff>47625</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19</xdr:col>
                    <xdr:colOff>1762125</xdr:colOff>
                    <xdr:row>47</xdr:row>
                    <xdr:rowOff>161925</xdr:rowOff>
                  </from>
                  <to>
                    <xdr:col>20</xdr:col>
                    <xdr:colOff>276225</xdr:colOff>
                    <xdr:row>49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3:V62"/>
  <sheetViews>
    <sheetView zoomScale="80" zoomScaleNormal="80" workbookViewId="0">
      <selection activeCell="AB28" sqref="AA28:AB28"/>
    </sheetView>
  </sheetViews>
  <sheetFormatPr defaultRowHeight="15" x14ac:dyDescent="0.25"/>
  <cols>
    <col min="1" max="1" width="45.5703125" bestFit="1" customWidth="1"/>
    <col min="2" max="2" width="31.42578125" bestFit="1" customWidth="1"/>
    <col min="3" max="3" width="10.5703125" customWidth="1"/>
    <col min="18" max="18" width="7.5703125" customWidth="1"/>
    <col min="19" max="19" width="24.85546875" bestFit="1" customWidth="1"/>
    <col min="20" max="20" width="38.5703125" customWidth="1"/>
    <col min="21" max="21" width="29.42578125" customWidth="1"/>
  </cols>
  <sheetData>
    <row r="3" spans="1:21" ht="18.75" x14ac:dyDescent="0.3">
      <c r="A3" s="155" t="s">
        <v>330</v>
      </c>
      <c r="B3" s="156"/>
      <c r="C3" s="83"/>
    </row>
    <row r="4" spans="1:21" x14ac:dyDescent="0.25">
      <c r="A4" s="76"/>
      <c r="B4" s="60"/>
      <c r="C4" s="55"/>
    </row>
    <row r="5" spans="1:21" x14ac:dyDescent="0.25">
      <c r="A5" s="60"/>
      <c r="B5" s="60"/>
      <c r="C5" s="247">
        <v>2022</v>
      </c>
      <c r="D5" s="248"/>
      <c r="E5" s="248"/>
      <c r="F5" s="249"/>
      <c r="G5" s="247">
        <v>2023</v>
      </c>
      <c r="H5" s="248"/>
      <c r="I5" s="248"/>
      <c r="J5" s="249"/>
      <c r="K5" s="247">
        <v>2024</v>
      </c>
      <c r="L5" s="248"/>
      <c r="M5" s="248"/>
      <c r="N5" s="249"/>
      <c r="O5" s="247">
        <v>2025</v>
      </c>
      <c r="P5" s="248"/>
      <c r="Q5" s="248"/>
      <c r="R5" s="249"/>
      <c r="S5" s="176" t="s">
        <v>165</v>
      </c>
      <c r="T5" s="103"/>
      <c r="U5" s="104"/>
    </row>
    <row r="6" spans="1:21" ht="44.1" customHeight="1" x14ac:dyDescent="0.25">
      <c r="A6" s="82"/>
      <c r="B6" s="81" t="s">
        <v>107</v>
      </c>
      <c r="C6" s="108" t="s">
        <v>26</v>
      </c>
      <c r="D6" s="109" t="s">
        <v>25</v>
      </c>
      <c r="E6" s="109" t="s">
        <v>24</v>
      </c>
      <c r="F6" s="109" t="s">
        <v>106</v>
      </c>
      <c r="G6" s="110" t="s">
        <v>26</v>
      </c>
      <c r="H6" s="111" t="s">
        <v>25</v>
      </c>
      <c r="I6" s="111" t="s">
        <v>27</v>
      </c>
      <c r="J6" s="112" t="s">
        <v>106</v>
      </c>
      <c r="K6" s="110" t="s">
        <v>26</v>
      </c>
      <c r="L6" s="111" t="s">
        <v>25</v>
      </c>
      <c r="M6" s="111" t="s">
        <v>24</v>
      </c>
      <c r="N6" s="112" t="s">
        <v>106</v>
      </c>
      <c r="O6" s="109" t="s">
        <v>26</v>
      </c>
      <c r="P6" s="109" t="s">
        <v>25</v>
      </c>
      <c r="Q6" s="109" t="s">
        <v>24</v>
      </c>
      <c r="R6" s="109" t="s">
        <v>106</v>
      </c>
      <c r="S6" s="100" t="s">
        <v>166</v>
      </c>
      <c r="T6" s="101" t="s">
        <v>117</v>
      </c>
      <c r="U6" s="102" t="s">
        <v>119</v>
      </c>
    </row>
    <row r="7" spans="1:21" x14ac:dyDescent="0.25">
      <c r="A7" s="68" t="s">
        <v>122</v>
      </c>
      <c r="B7" s="68" t="s">
        <v>160</v>
      </c>
      <c r="C7" s="70"/>
      <c r="D7" s="64"/>
      <c r="E7" s="64"/>
      <c r="F7" s="65"/>
      <c r="G7" s="64"/>
      <c r="H7" s="64"/>
      <c r="I7" s="64"/>
      <c r="J7" s="65"/>
      <c r="K7" s="64"/>
      <c r="L7" s="64"/>
      <c r="M7" s="64"/>
      <c r="N7" s="65"/>
      <c r="O7" s="64"/>
      <c r="P7" s="64"/>
      <c r="Q7" s="64"/>
      <c r="R7" s="64"/>
      <c r="S7" s="80" t="s">
        <v>86</v>
      </c>
      <c r="T7" s="143" t="s">
        <v>168</v>
      </c>
      <c r="U7" s="154"/>
    </row>
    <row r="8" spans="1:21" x14ac:dyDescent="0.25">
      <c r="A8" s="153" t="s">
        <v>123</v>
      </c>
      <c r="B8" s="87" t="s">
        <v>161</v>
      </c>
      <c r="C8" s="151"/>
      <c r="D8" s="55"/>
      <c r="E8" s="55"/>
      <c r="F8" s="67"/>
      <c r="G8" s="55"/>
      <c r="H8" s="55"/>
      <c r="I8" s="55"/>
      <c r="J8" s="67"/>
      <c r="K8" s="55"/>
      <c r="L8" s="55"/>
      <c r="M8" s="55"/>
      <c r="N8" s="67"/>
      <c r="O8" s="55"/>
      <c r="P8" s="55"/>
      <c r="Q8" s="55"/>
      <c r="R8" s="55"/>
      <c r="S8" s="59"/>
      <c r="T8" s="141" t="s">
        <v>187</v>
      </c>
      <c r="U8" s="60"/>
    </row>
    <row r="9" spans="1:21" x14ac:dyDescent="0.25">
      <c r="A9" s="153" t="s">
        <v>124</v>
      </c>
      <c r="B9" s="60" t="s">
        <v>162</v>
      </c>
      <c r="C9" s="139"/>
      <c r="D9" s="55"/>
      <c r="E9" s="55"/>
      <c r="F9" s="67"/>
      <c r="G9" s="55"/>
      <c r="H9" s="55"/>
      <c r="I9" s="55"/>
      <c r="J9" s="67"/>
      <c r="K9" s="55"/>
      <c r="L9" s="55"/>
      <c r="M9" s="55"/>
      <c r="N9" s="67"/>
      <c r="O9" s="55"/>
      <c r="P9" s="55"/>
      <c r="Q9" s="55"/>
      <c r="R9" s="55"/>
      <c r="S9" s="59"/>
      <c r="T9" s="141"/>
      <c r="U9" s="60"/>
    </row>
    <row r="10" spans="1:21" x14ac:dyDescent="0.25">
      <c r="A10" s="153" t="s">
        <v>125</v>
      </c>
      <c r="B10" s="60" t="s">
        <v>163</v>
      </c>
      <c r="C10" s="139"/>
      <c r="D10" s="55"/>
      <c r="E10" s="55"/>
      <c r="F10" s="67"/>
      <c r="G10" s="55"/>
      <c r="H10" s="55"/>
      <c r="I10" s="55"/>
      <c r="J10" s="67"/>
      <c r="K10" s="55"/>
      <c r="L10" s="55"/>
      <c r="M10" s="55"/>
      <c r="N10" s="67"/>
      <c r="O10" s="55"/>
      <c r="P10" s="55"/>
      <c r="Q10" s="55"/>
      <c r="R10" s="55"/>
      <c r="S10" s="59"/>
      <c r="T10" s="59"/>
      <c r="U10" s="60"/>
    </row>
    <row r="11" spans="1:21" x14ac:dyDescent="0.25">
      <c r="A11" s="67"/>
      <c r="B11" s="60" t="s">
        <v>164</v>
      </c>
      <c r="C11" s="55"/>
      <c r="D11" s="55"/>
      <c r="E11" s="55"/>
      <c r="F11" s="67"/>
      <c r="G11" s="55"/>
      <c r="H11" s="55"/>
      <c r="I11" s="55"/>
      <c r="J11" s="67"/>
      <c r="K11" s="55"/>
      <c r="L11" s="55"/>
      <c r="M11" s="55"/>
      <c r="N11" s="67"/>
      <c r="O11" s="55"/>
      <c r="P11" s="55"/>
      <c r="Q11" s="55"/>
      <c r="R11" s="55"/>
      <c r="S11" s="59"/>
      <c r="T11" s="59"/>
      <c r="U11" s="60"/>
    </row>
    <row r="12" spans="1:21" x14ac:dyDescent="0.25">
      <c r="A12" s="67" t="s">
        <v>112</v>
      </c>
      <c r="B12" s="60"/>
      <c r="C12" s="55"/>
      <c r="D12" s="55"/>
      <c r="E12" s="55"/>
      <c r="F12" s="67"/>
      <c r="G12" s="55"/>
      <c r="H12" s="55"/>
      <c r="I12" s="55"/>
      <c r="J12" s="67"/>
      <c r="K12" s="55"/>
      <c r="L12" s="55"/>
      <c r="M12" s="55"/>
      <c r="N12" s="67"/>
      <c r="O12" s="55"/>
      <c r="P12" s="55"/>
      <c r="Q12" s="55"/>
      <c r="R12" s="55"/>
      <c r="S12" s="59"/>
      <c r="T12" s="59"/>
      <c r="U12" s="60"/>
    </row>
    <row r="13" spans="1:21" x14ac:dyDescent="0.25">
      <c r="A13" s="67" t="s">
        <v>126</v>
      </c>
      <c r="B13" s="60"/>
      <c r="C13" s="129" t="s">
        <v>84</v>
      </c>
      <c r="D13" s="55"/>
      <c r="E13" s="55"/>
      <c r="F13" s="67"/>
      <c r="G13" s="55"/>
      <c r="H13" s="55"/>
      <c r="I13" s="55"/>
      <c r="J13" s="67"/>
      <c r="K13" s="55"/>
      <c r="L13" s="55"/>
      <c r="M13" s="55"/>
      <c r="N13" s="67"/>
      <c r="O13" s="55"/>
      <c r="P13" s="55"/>
      <c r="Q13" s="55"/>
      <c r="R13" s="55"/>
      <c r="S13" s="59"/>
      <c r="T13" s="59"/>
      <c r="U13" s="60"/>
    </row>
    <row r="14" spans="1:21" x14ac:dyDescent="0.25">
      <c r="A14" s="67" t="s">
        <v>127</v>
      </c>
      <c r="B14" s="60"/>
      <c r="C14" s="131" t="s">
        <v>84</v>
      </c>
      <c r="D14" s="55"/>
      <c r="E14" s="55"/>
      <c r="F14" s="67"/>
      <c r="G14" s="55"/>
      <c r="H14" s="55"/>
      <c r="I14" s="55"/>
      <c r="J14" s="67"/>
      <c r="K14" s="55"/>
      <c r="L14" s="55"/>
      <c r="M14" s="55"/>
      <c r="N14" s="67"/>
      <c r="O14" s="55"/>
      <c r="P14" s="55"/>
      <c r="Q14" s="55"/>
      <c r="R14" s="55"/>
      <c r="S14" s="59"/>
      <c r="T14" s="59"/>
      <c r="U14" s="60"/>
    </row>
    <row r="15" spans="1:21" x14ac:dyDescent="0.25">
      <c r="A15" s="67" t="s">
        <v>128</v>
      </c>
      <c r="B15" s="60"/>
      <c r="C15" s="55"/>
      <c r="D15" s="55"/>
      <c r="E15" s="131" t="s">
        <v>39</v>
      </c>
      <c r="F15" s="152" t="s">
        <v>37</v>
      </c>
      <c r="G15" s="55"/>
      <c r="H15" s="55"/>
      <c r="I15" s="55"/>
      <c r="J15" s="67"/>
      <c r="K15" s="55"/>
      <c r="L15" s="55"/>
      <c r="M15" s="55"/>
      <c r="N15" s="67"/>
      <c r="O15" s="55"/>
      <c r="P15" s="55"/>
      <c r="Q15" s="55"/>
      <c r="R15" s="55"/>
      <c r="S15" s="129" t="s">
        <v>331</v>
      </c>
      <c r="T15" s="59"/>
      <c r="U15" s="128" t="s">
        <v>332</v>
      </c>
    </row>
    <row r="16" spans="1:21" x14ac:dyDescent="0.25">
      <c r="A16" s="67"/>
      <c r="B16" s="60"/>
      <c r="C16" s="55"/>
      <c r="D16" s="55"/>
      <c r="E16" s="55"/>
      <c r="F16" s="67"/>
      <c r="G16" s="55"/>
      <c r="H16" s="55"/>
      <c r="I16" s="55"/>
      <c r="J16" s="67"/>
      <c r="K16" s="55"/>
      <c r="L16" s="55"/>
      <c r="M16" s="55"/>
      <c r="N16" s="67"/>
      <c r="O16" s="55"/>
      <c r="P16" s="55"/>
      <c r="Q16" s="55"/>
      <c r="R16" s="55"/>
      <c r="S16" s="59"/>
      <c r="T16" s="59" t="s">
        <v>169</v>
      </c>
      <c r="U16" s="126" t="s">
        <v>186</v>
      </c>
    </row>
    <row r="17" spans="1:22" x14ac:dyDescent="0.25">
      <c r="A17" s="71" t="s">
        <v>129</v>
      </c>
      <c r="B17" s="68" t="s">
        <v>160</v>
      </c>
      <c r="C17" s="70"/>
      <c r="D17" s="64"/>
      <c r="E17" s="64"/>
      <c r="F17" s="65"/>
      <c r="G17" s="64"/>
      <c r="H17" s="64"/>
      <c r="I17" s="64"/>
      <c r="J17" s="65"/>
      <c r="K17" s="64"/>
      <c r="L17" s="64"/>
      <c r="M17" s="64"/>
      <c r="N17" s="65"/>
      <c r="O17" s="64"/>
      <c r="P17" s="64"/>
      <c r="Q17" s="64"/>
      <c r="R17" s="64"/>
      <c r="S17" s="80" t="s">
        <v>88</v>
      </c>
      <c r="T17" s="143" t="s">
        <v>170</v>
      </c>
      <c r="U17" s="142"/>
    </row>
    <row r="18" spans="1:22" x14ac:dyDescent="0.25">
      <c r="A18" s="135" t="s">
        <v>156</v>
      </c>
      <c r="B18" s="87" t="s">
        <v>161</v>
      </c>
      <c r="C18" s="151"/>
      <c r="D18" s="139"/>
      <c r="E18" s="55"/>
      <c r="F18" s="67"/>
      <c r="G18" s="55"/>
      <c r="H18" s="55"/>
      <c r="I18" s="55"/>
      <c r="J18" s="67"/>
      <c r="K18" s="55"/>
      <c r="L18" s="55"/>
      <c r="M18" s="55"/>
      <c r="N18" s="67"/>
      <c r="O18" s="55"/>
      <c r="P18" s="55"/>
      <c r="Q18" s="55"/>
      <c r="R18" s="55"/>
      <c r="S18" s="73"/>
      <c r="T18" s="141" t="s">
        <v>171</v>
      </c>
      <c r="U18" s="132"/>
    </row>
    <row r="19" spans="1:22" x14ac:dyDescent="0.25">
      <c r="A19" s="135" t="s">
        <v>130</v>
      </c>
      <c r="B19" s="60" t="s">
        <v>162</v>
      </c>
      <c r="C19" s="151"/>
      <c r="D19" s="139"/>
      <c r="E19" s="139"/>
      <c r="F19" s="67"/>
      <c r="G19" s="55"/>
      <c r="H19" s="55"/>
      <c r="I19" s="55"/>
      <c r="J19" s="67"/>
      <c r="K19" s="55"/>
      <c r="L19" s="55"/>
      <c r="M19" s="55"/>
      <c r="N19" s="67"/>
      <c r="O19" s="55"/>
      <c r="P19" s="55"/>
      <c r="Q19" s="55"/>
      <c r="R19" s="55"/>
      <c r="S19" s="73"/>
      <c r="T19" s="141"/>
      <c r="U19" s="132"/>
    </row>
    <row r="20" spans="1:22" x14ac:dyDescent="0.25">
      <c r="A20" s="135" t="s">
        <v>131</v>
      </c>
      <c r="B20" s="60" t="s">
        <v>163</v>
      </c>
      <c r="C20" s="151"/>
      <c r="D20" s="139"/>
      <c r="E20" s="139"/>
      <c r="F20" s="140"/>
      <c r="G20" s="55"/>
      <c r="H20" s="55"/>
      <c r="I20" s="55"/>
      <c r="J20" s="67"/>
      <c r="K20" s="55"/>
      <c r="L20" s="55"/>
      <c r="M20" s="55"/>
      <c r="N20" s="67"/>
      <c r="O20" s="55"/>
      <c r="P20" s="55"/>
      <c r="Q20" s="55"/>
      <c r="R20" s="55"/>
      <c r="S20" s="73"/>
      <c r="T20" s="73"/>
      <c r="U20" s="132"/>
    </row>
    <row r="21" spans="1:22" x14ac:dyDescent="0.25">
      <c r="A21" s="135" t="s">
        <v>132</v>
      </c>
      <c r="B21" s="60" t="s">
        <v>164</v>
      </c>
      <c r="C21" s="134"/>
      <c r="D21" s="139"/>
      <c r="E21" s="139"/>
      <c r="F21" s="140"/>
      <c r="G21" s="139"/>
      <c r="H21" s="55"/>
      <c r="I21" s="55"/>
      <c r="J21" s="67"/>
      <c r="K21" s="55"/>
      <c r="L21" s="55"/>
      <c r="M21" s="55"/>
      <c r="N21" s="67"/>
      <c r="O21" s="55"/>
      <c r="P21" s="55"/>
      <c r="Q21" s="55"/>
      <c r="R21" s="55"/>
      <c r="S21" s="73"/>
      <c r="T21" s="73"/>
      <c r="U21" s="132"/>
    </row>
    <row r="22" spans="1:22" x14ac:dyDescent="0.25">
      <c r="A22" s="138"/>
      <c r="B22" s="72"/>
      <c r="C22" s="134"/>
      <c r="D22" s="55"/>
      <c r="E22" s="55"/>
      <c r="F22" s="67"/>
      <c r="G22" s="55"/>
      <c r="H22" s="55"/>
      <c r="I22" s="55"/>
      <c r="J22" s="67"/>
      <c r="K22" s="55"/>
      <c r="L22" s="55"/>
      <c r="M22" s="55"/>
      <c r="N22" s="67"/>
      <c r="O22" s="55"/>
      <c r="P22" s="55"/>
      <c r="Q22" s="55"/>
      <c r="R22" s="55"/>
      <c r="S22" s="73"/>
      <c r="T22" s="73"/>
      <c r="U22" s="132"/>
    </row>
    <row r="23" spans="1:22" x14ac:dyDescent="0.25">
      <c r="A23" s="67" t="s">
        <v>112</v>
      </c>
      <c r="B23" s="60"/>
      <c r="C23" s="55"/>
      <c r="D23" s="55"/>
      <c r="E23" s="55"/>
      <c r="F23" s="67"/>
      <c r="G23" s="55"/>
      <c r="H23" s="55"/>
      <c r="I23" s="55"/>
      <c r="J23" s="67"/>
      <c r="K23" s="55"/>
      <c r="L23" s="55"/>
      <c r="M23" s="55"/>
      <c r="N23" s="67"/>
      <c r="O23" s="55"/>
      <c r="P23" s="55"/>
      <c r="Q23" s="55"/>
      <c r="R23" s="55"/>
      <c r="S23" s="59"/>
      <c r="T23" s="59"/>
      <c r="U23" s="130"/>
    </row>
    <row r="24" spans="1:22" x14ac:dyDescent="0.25">
      <c r="A24" s="67" t="s">
        <v>157</v>
      </c>
      <c r="B24" s="60"/>
      <c r="C24" s="55"/>
      <c r="D24" s="55"/>
      <c r="E24" s="131" t="s">
        <v>84</v>
      </c>
      <c r="F24" s="67"/>
      <c r="G24" s="55"/>
      <c r="H24" s="55"/>
      <c r="I24" s="55"/>
      <c r="J24" s="67"/>
      <c r="K24" s="55"/>
      <c r="L24" s="55"/>
      <c r="M24" s="55"/>
      <c r="N24" s="67"/>
      <c r="O24" s="55"/>
      <c r="P24" s="55"/>
      <c r="Q24" s="55"/>
      <c r="R24" s="55"/>
      <c r="S24" s="129"/>
      <c r="T24" s="59"/>
      <c r="U24" s="130"/>
    </row>
    <row r="25" spans="1:22" x14ac:dyDescent="0.25">
      <c r="A25" s="67" t="s">
        <v>133</v>
      </c>
      <c r="B25" s="60"/>
      <c r="C25" s="55"/>
      <c r="D25" s="55"/>
      <c r="E25" s="55"/>
      <c r="F25" s="67"/>
      <c r="G25" s="131" t="s">
        <v>70</v>
      </c>
      <c r="H25" s="55"/>
      <c r="I25" s="55"/>
      <c r="J25" s="67"/>
      <c r="K25" s="55"/>
      <c r="L25" s="55"/>
      <c r="M25" s="55"/>
      <c r="N25" s="67"/>
      <c r="O25" s="55"/>
      <c r="P25" s="55"/>
      <c r="Q25" s="55"/>
      <c r="R25" s="55"/>
      <c r="S25" s="129" t="s">
        <v>70</v>
      </c>
      <c r="T25" s="59"/>
      <c r="U25" s="130"/>
    </row>
    <row r="26" spans="1:22" x14ac:dyDescent="0.25">
      <c r="A26" s="67" t="s">
        <v>134</v>
      </c>
      <c r="B26" s="60"/>
      <c r="C26" s="55"/>
      <c r="D26" s="55"/>
      <c r="E26" s="55"/>
      <c r="F26" s="67"/>
      <c r="G26" s="55"/>
      <c r="H26" s="131" t="s">
        <v>79</v>
      </c>
      <c r="I26" s="55"/>
      <c r="J26" s="67"/>
      <c r="K26" s="55"/>
      <c r="L26" s="55"/>
      <c r="M26" s="55"/>
      <c r="N26" s="67"/>
      <c r="O26" s="55"/>
      <c r="P26" s="55"/>
      <c r="Q26" s="55"/>
      <c r="R26" s="55"/>
      <c r="S26" s="129" t="s">
        <v>79</v>
      </c>
      <c r="T26" s="59"/>
      <c r="U26" s="128" t="s">
        <v>333</v>
      </c>
    </row>
    <row r="27" spans="1:22" x14ac:dyDescent="0.25">
      <c r="A27" s="67"/>
      <c r="B27" s="60"/>
      <c r="C27" s="55"/>
      <c r="D27" s="55"/>
      <c r="E27" s="55"/>
      <c r="F27" s="67"/>
      <c r="G27" s="55"/>
      <c r="H27" s="55"/>
      <c r="I27" s="55"/>
      <c r="J27" s="67"/>
      <c r="K27" s="55"/>
      <c r="L27" s="55"/>
      <c r="M27" s="55"/>
      <c r="N27" s="67"/>
      <c r="O27" s="55"/>
      <c r="P27" s="55"/>
      <c r="Q27" s="55"/>
      <c r="R27" s="55"/>
      <c r="S27" s="59"/>
      <c r="T27" s="59" t="s">
        <v>172</v>
      </c>
      <c r="U27" s="126" t="s">
        <v>186</v>
      </c>
    </row>
    <row r="28" spans="1:22" x14ac:dyDescent="0.25">
      <c r="A28" s="71" t="s">
        <v>135</v>
      </c>
      <c r="B28" s="68" t="s">
        <v>160</v>
      </c>
      <c r="C28" s="70"/>
      <c r="D28" s="64"/>
      <c r="E28" s="64"/>
      <c r="F28" s="65"/>
      <c r="G28" s="64"/>
      <c r="H28" s="64"/>
      <c r="I28" s="64"/>
      <c r="J28" s="65"/>
      <c r="K28" s="64"/>
      <c r="L28" s="64"/>
      <c r="M28" s="64"/>
      <c r="N28" s="65"/>
      <c r="O28" s="64"/>
      <c r="P28" s="64"/>
      <c r="Q28" s="64"/>
      <c r="R28" s="64"/>
      <c r="S28" s="80" t="s">
        <v>88</v>
      </c>
      <c r="T28" s="143" t="s">
        <v>173</v>
      </c>
      <c r="U28" s="146"/>
      <c r="V28" s="150"/>
    </row>
    <row r="29" spans="1:22" x14ac:dyDescent="0.25">
      <c r="A29" s="135" t="s">
        <v>158</v>
      </c>
      <c r="B29" s="87" t="s">
        <v>161</v>
      </c>
      <c r="C29" s="134"/>
      <c r="D29" s="139"/>
      <c r="E29" s="139"/>
      <c r="F29" s="67"/>
      <c r="G29" s="55"/>
      <c r="H29" s="55"/>
      <c r="I29" s="55"/>
      <c r="J29" s="67"/>
      <c r="K29" s="55"/>
      <c r="L29" s="55"/>
      <c r="M29" s="55"/>
      <c r="N29" s="67"/>
      <c r="O29" s="55"/>
      <c r="P29" s="55"/>
      <c r="Q29" s="55"/>
      <c r="R29" s="55"/>
      <c r="S29" s="136"/>
      <c r="T29" s="141" t="s">
        <v>174</v>
      </c>
      <c r="U29" s="145"/>
      <c r="V29" s="149"/>
    </row>
    <row r="30" spans="1:22" x14ac:dyDescent="0.25">
      <c r="A30" s="135" t="s">
        <v>136</v>
      </c>
      <c r="B30" s="60" t="s">
        <v>162</v>
      </c>
      <c r="C30" s="134"/>
      <c r="D30" s="139"/>
      <c r="E30" s="139"/>
      <c r="F30" s="140"/>
      <c r="G30" s="139"/>
      <c r="H30" s="139"/>
      <c r="I30" s="55"/>
      <c r="J30" s="67"/>
      <c r="K30" s="55"/>
      <c r="L30" s="55"/>
      <c r="M30" s="55"/>
      <c r="N30" s="67"/>
      <c r="O30" s="55"/>
      <c r="P30" s="55"/>
      <c r="Q30" s="55"/>
      <c r="R30" s="55"/>
      <c r="S30" s="136"/>
      <c r="T30" s="141" t="s">
        <v>175</v>
      </c>
      <c r="U30" s="145"/>
      <c r="V30" s="149"/>
    </row>
    <row r="31" spans="1:22" x14ac:dyDescent="0.25">
      <c r="A31" s="135" t="s">
        <v>137</v>
      </c>
      <c r="B31" s="60" t="s">
        <v>163</v>
      </c>
      <c r="C31" s="134"/>
      <c r="D31" s="139"/>
      <c r="E31" s="139"/>
      <c r="F31" s="140"/>
      <c r="G31" s="139"/>
      <c r="H31" s="139"/>
      <c r="I31" s="139"/>
      <c r="J31" s="67"/>
      <c r="K31" s="55"/>
      <c r="L31" s="55"/>
      <c r="M31" s="55"/>
      <c r="N31" s="67"/>
      <c r="O31" s="55"/>
      <c r="P31" s="55"/>
      <c r="Q31" s="55"/>
      <c r="R31" s="55"/>
      <c r="S31" s="136"/>
      <c r="T31" s="144" t="s">
        <v>176</v>
      </c>
      <c r="U31" s="145"/>
      <c r="V31" s="147"/>
    </row>
    <row r="32" spans="1:22" x14ac:dyDescent="0.25">
      <c r="A32" s="135" t="s">
        <v>138</v>
      </c>
      <c r="B32" s="60" t="s">
        <v>164</v>
      </c>
      <c r="C32" s="134"/>
      <c r="D32" s="55"/>
      <c r="E32" s="139"/>
      <c r="F32" s="140"/>
      <c r="G32" s="139"/>
      <c r="H32" s="139"/>
      <c r="I32" s="139"/>
      <c r="J32" s="140"/>
      <c r="K32" s="139"/>
      <c r="L32" s="139"/>
      <c r="M32" s="55"/>
      <c r="N32" s="67"/>
      <c r="O32" s="55"/>
      <c r="P32" s="55"/>
      <c r="Q32" s="55"/>
      <c r="R32" s="55"/>
      <c r="S32" s="136"/>
      <c r="T32" s="73"/>
      <c r="U32" s="145"/>
      <c r="V32" s="147"/>
    </row>
    <row r="33" spans="1:22" x14ac:dyDescent="0.25">
      <c r="A33" s="138"/>
      <c r="B33" s="72"/>
      <c r="C33" s="134"/>
      <c r="D33" s="55"/>
      <c r="E33" s="55"/>
      <c r="F33" s="67"/>
      <c r="G33" s="55"/>
      <c r="H33" s="55"/>
      <c r="I33" s="55"/>
      <c r="J33" s="67"/>
      <c r="K33" s="55"/>
      <c r="L33" s="55"/>
      <c r="M33" s="55"/>
      <c r="N33" s="67"/>
      <c r="O33" s="55"/>
      <c r="P33" s="55"/>
      <c r="Q33" s="55"/>
      <c r="R33" s="55"/>
      <c r="S33" s="136"/>
      <c r="T33" s="73"/>
      <c r="U33" s="145"/>
      <c r="V33" s="147"/>
    </row>
    <row r="34" spans="1:22" x14ac:dyDescent="0.25">
      <c r="A34" s="138" t="s">
        <v>112</v>
      </c>
      <c r="B34" s="72"/>
      <c r="C34" s="134"/>
      <c r="D34" s="55"/>
      <c r="E34" s="55"/>
      <c r="F34" s="67"/>
      <c r="G34" s="55"/>
      <c r="H34" s="55"/>
      <c r="I34" s="55"/>
      <c r="J34" s="67"/>
      <c r="K34" s="55"/>
      <c r="L34" s="55"/>
      <c r="M34" s="55"/>
      <c r="N34" s="67"/>
      <c r="O34" s="55"/>
      <c r="P34" s="55"/>
      <c r="Q34" s="55"/>
      <c r="R34" s="55"/>
      <c r="S34" s="136"/>
      <c r="T34" s="73"/>
      <c r="U34" s="145"/>
      <c r="V34" s="147"/>
    </row>
    <row r="35" spans="1:22" x14ac:dyDescent="0.25">
      <c r="A35" s="135" t="s">
        <v>159</v>
      </c>
      <c r="B35" s="72"/>
      <c r="C35" s="134"/>
      <c r="D35" s="55"/>
      <c r="E35" s="55"/>
      <c r="F35" s="67"/>
      <c r="G35" s="55"/>
      <c r="H35" s="131" t="s">
        <v>84</v>
      </c>
      <c r="I35" s="55"/>
      <c r="J35" s="67"/>
      <c r="L35" s="55"/>
      <c r="M35" s="55"/>
      <c r="N35" s="67"/>
      <c r="O35" s="55"/>
      <c r="P35" s="55"/>
      <c r="Q35" s="55"/>
      <c r="R35" s="55"/>
      <c r="S35" s="76"/>
      <c r="T35" s="73"/>
      <c r="U35" s="145"/>
      <c r="V35" s="147"/>
    </row>
    <row r="36" spans="1:22" x14ac:dyDescent="0.25">
      <c r="A36" s="135" t="s">
        <v>139</v>
      </c>
      <c r="B36" s="72"/>
      <c r="C36" s="134"/>
      <c r="D36" s="55"/>
      <c r="E36" s="55"/>
      <c r="F36" s="67"/>
      <c r="G36" s="55"/>
      <c r="H36" s="55"/>
      <c r="I36" s="55"/>
      <c r="J36" s="67"/>
      <c r="K36" s="131" t="s">
        <v>70</v>
      </c>
      <c r="M36" s="55"/>
      <c r="N36" s="67"/>
      <c r="O36" s="55"/>
      <c r="P36" s="55"/>
      <c r="Q36" s="55"/>
      <c r="R36" s="55"/>
      <c r="S36" s="133" t="s">
        <v>70</v>
      </c>
      <c r="T36" s="73"/>
      <c r="U36" s="145"/>
      <c r="V36" s="147"/>
    </row>
    <row r="37" spans="1:22" x14ac:dyDescent="0.25">
      <c r="A37" s="67" t="s">
        <v>140</v>
      </c>
      <c r="B37" s="60"/>
      <c r="C37" s="55"/>
      <c r="D37" s="55"/>
      <c r="E37" s="55"/>
      <c r="F37" s="67"/>
      <c r="G37" s="55"/>
      <c r="H37" s="55"/>
      <c r="I37" s="55"/>
      <c r="J37" s="67"/>
      <c r="K37" s="55"/>
      <c r="L37" s="131" t="s">
        <v>79</v>
      </c>
      <c r="M37" s="55"/>
      <c r="N37" s="67"/>
      <c r="O37" s="55"/>
      <c r="P37" s="55"/>
      <c r="Q37" s="55"/>
      <c r="R37" s="55"/>
      <c r="S37" s="133" t="s">
        <v>79</v>
      </c>
      <c r="T37" s="59" t="s">
        <v>177</v>
      </c>
      <c r="U37" s="148" t="s">
        <v>334</v>
      </c>
      <c r="V37" s="147"/>
    </row>
    <row r="38" spans="1:22" x14ac:dyDescent="0.25">
      <c r="A38" s="67"/>
      <c r="B38" s="60"/>
      <c r="C38" s="55"/>
      <c r="D38" s="55"/>
      <c r="E38" s="55"/>
      <c r="F38" s="67"/>
      <c r="G38" s="55"/>
      <c r="H38" s="55"/>
      <c r="I38" s="55"/>
      <c r="J38" s="67"/>
      <c r="K38" s="55"/>
      <c r="L38" s="55"/>
      <c r="M38" s="55"/>
      <c r="N38" s="67"/>
      <c r="O38" s="55"/>
      <c r="P38" s="55"/>
      <c r="Q38" s="55"/>
      <c r="R38" s="55"/>
      <c r="S38" s="127"/>
      <c r="U38" s="25" t="s">
        <v>186</v>
      </c>
      <c r="V38" s="66"/>
    </row>
    <row r="39" spans="1:22" x14ac:dyDescent="0.25">
      <c r="A39" s="71" t="s">
        <v>141</v>
      </c>
      <c r="B39" s="68" t="s">
        <v>160</v>
      </c>
      <c r="C39" s="70"/>
      <c r="D39" s="64"/>
      <c r="E39" s="64"/>
      <c r="F39" s="65"/>
      <c r="G39" s="64"/>
      <c r="H39" s="64"/>
      <c r="I39" s="64"/>
      <c r="J39" s="65"/>
      <c r="K39" s="64"/>
      <c r="L39" s="64"/>
      <c r="M39" s="64"/>
      <c r="N39" s="65"/>
      <c r="O39" s="64"/>
      <c r="P39" s="64"/>
      <c r="Q39" s="64"/>
      <c r="R39" s="64"/>
      <c r="S39" s="80" t="s">
        <v>86</v>
      </c>
      <c r="T39" s="143" t="s">
        <v>178</v>
      </c>
      <c r="U39" s="146"/>
      <c r="V39" s="66"/>
    </row>
    <row r="40" spans="1:22" x14ac:dyDescent="0.25">
      <c r="A40" s="135" t="s">
        <v>142</v>
      </c>
      <c r="B40" s="87" t="s">
        <v>161</v>
      </c>
      <c r="C40" s="134"/>
      <c r="D40" s="55"/>
      <c r="E40" s="55"/>
      <c r="F40" s="67"/>
      <c r="G40" s="55"/>
      <c r="H40" s="55"/>
      <c r="I40" s="55"/>
      <c r="J40" s="67"/>
      <c r="K40" s="139"/>
      <c r="L40" s="139"/>
      <c r="M40" s="139"/>
      <c r="N40" s="140"/>
      <c r="O40" s="55"/>
      <c r="P40" s="55"/>
      <c r="Q40" s="55"/>
      <c r="R40" s="55"/>
      <c r="S40" s="136"/>
      <c r="T40" s="141" t="s">
        <v>179</v>
      </c>
      <c r="U40" s="145"/>
      <c r="V40" s="66"/>
    </row>
    <row r="41" spans="1:22" x14ac:dyDescent="0.25">
      <c r="A41" s="135" t="s">
        <v>143</v>
      </c>
      <c r="B41" s="60" t="s">
        <v>162</v>
      </c>
      <c r="C41" s="134"/>
      <c r="D41" s="55"/>
      <c r="E41" s="55"/>
      <c r="F41" s="67"/>
      <c r="G41" s="55"/>
      <c r="H41" s="55"/>
      <c r="I41" s="55"/>
      <c r="J41" s="67"/>
      <c r="K41" s="139"/>
      <c r="L41" s="139"/>
      <c r="M41" s="139"/>
      <c r="N41" s="140"/>
      <c r="O41" s="139"/>
      <c r="P41" s="55"/>
      <c r="Q41" s="55"/>
      <c r="R41" s="55"/>
      <c r="S41" s="136"/>
      <c r="T41" s="141"/>
      <c r="U41" s="132"/>
    </row>
    <row r="42" spans="1:22" x14ac:dyDescent="0.25">
      <c r="A42" s="138"/>
      <c r="B42" s="60" t="s">
        <v>163</v>
      </c>
      <c r="C42" s="134"/>
      <c r="D42" s="55"/>
      <c r="E42" s="55"/>
      <c r="F42" s="67"/>
      <c r="G42" s="55"/>
      <c r="H42" s="55"/>
      <c r="I42" s="55"/>
      <c r="J42" s="67"/>
      <c r="K42" s="139"/>
      <c r="L42" s="139"/>
      <c r="M42" s="139"/>
      <c r="N42" s="140"/>
      <c r="O42" s="139"/>
      <c r="P42" s="55"/>
      <c r="Q42" s="55"/>
      <c r="R42" s="55"/>
      <c r="S42" s="136"/>
      <c r="T42" s="144"/>
      <c r="U42" s="132"/>
    </row>
    <row r="43" spans="1:22" x14ac:dyDescent="0.25">
      <c r="A43" s="138" t="s">
        <v>112</v>
      </c>
      <c r="B43" s="60" t="s">
        <v>164</v>
      </c>
      <c r="C43" s="134"/>
      <c r="D43" s="55"/>
      <c r="E43" s="55"/>
      <c r="F43" s="67"/>
      <c r="G43" s="55"/>
      <c r="H43" s="55"/>
      <c r="I43" s="55"/>
      <c r="J43" s="67"/>
      <c r="K43" s="55"/>
      <c r="L43" s="55"/>
      <c r="M43" s="55"/>
      <c r="N43" s="67"/>
      <c r="O43" s="55"/>
      <c r="P43" s="55"/>
      <c r="Q43" s="55"/>
      <c r="R43" s="55"/>
      <c r="S43" s="136"/>
      <c r="T43" s="73"/>
      <c r="U43" s="132"/>
    </row>
    <row r="44" spans="1:22" x14ac:dyDescent="0.25">
      <c r="A44" s="135" t="s">
        <v>144</v>
      </c>
      <c r="B44" s="72"/>
      <c r="C44" s="134"/>
      <c r="D44" s="55"/>
      <c r="E44" s="55"/>
      <c r="F44" s="67"/>
      <c r="G44" s="55"/>
      <c r="H44" s="55"/>
      <c r="I44" s="55"/>
      <c r="J44" s="67"/>
      <c r="K44" s="55"/>
      <c r="L44" s="55"/>
      <c r="M44" s="55"/>
      <c r="N44" s="67"/>
      <c r="O44" s="55"/>
      <c r="P44" s="131" t="s">
        <v>87</v>
      </c>
      <c r="Q44" s="131"/>
      <c r="R44" s="55"/>
      <c r="S44" s="133" t="s">
        <v>167</v>
      </c>
      <c r="T44" s="73"/>
      <c r="U44" s="128" t="s">
        <v>335</v>
      </c>
    </row>
    <row r="45" spans="1:22" x14ac:dyDescent="0.25">
      <c r="A45" s="67"/>
      <c r="B45" s="60"/>
      <c r="C45" s="55"/>
      <c r="D45" s="55"/>
      <c r="E45" s="55"/>
      <c r="F45" s="67"/>
      <c r="G45" s="55"/>
      <c r="H45" s="55"/>
      <c r="I45" s="55"/>
      <c r="J45" s="67"/>
      <c r="K45" s="55"/>
      <c r="L45" s="55"/>
      <c r="M45" s="55"/>
      <c r="N45" s="67"/>
      <c r="O45" s="55"/>
      <c r="P45" s="55"/>
      <c r="Q45" s="55"/>
      <c r="R45" s="55"/>
      <c r="S45" s="127"/>
      <c r="T45" s="59" t="s">
        <v>180</v>
      </c>
      <c r="U45" s="126" t="s">
        <v>186</v>
      </c>
    </row>
    <row r="46" spans="1:22" x14ac:dyDescent="0.25">
      <c r="A46" s="71" t="s">
        <v>145</v>
      </c>
      <c r="B46" s="68" t="s">
        <v>160</v>
      </c>
      <c r="C46" s="70"/>
      <c r="D46" s="64"/>
      <c r="E46" s="64"/>
      <c r="F46" s="65"/>
      <c r="G46" s="64"/>
      <c r="H46" s="64"/>
      <c r="I46" s="64"/>
      <c r="J46" s="65"/>
      <c r="K46" s="64"/>
      <c r="L46" s="64"/>
      <c r="M46" s="64"/>
      <c r="N46" s="65"/>
      <c r="O46" s="64"/>
      <c r="P46" s="64"/>
      <c r="Q46" s="64"/>
      <c r="R46" s="64"/>
      <c r="S46" s="80" t="s">
        <v>89</v>
      </c>
      <c r="T46" s="143" t="s">
        <v>181</v>
      </c>
      <c r="U46" s="142"/>
    </row>
    <row r="47" spans="1:22" x14ac:dyDescent="0.25">
      <c r="A47" s="135" t="s">
        <v>146</v>
      </c>
      <c r="B47" s="87" t="s">
        <v>161</v>
      </c>
      <c r="C47" s="134"/>
      <c r="D47" s="55"/>
      <c r="E47" s="55"/>
      <c r="F47" s="67"/>
      <c r="G47" s="55"/>
      <c r="H47" s="55"/>
      <c r="I47" s="55"/>
      <c r="J47" s="67"/>
      <c r="K47" s="139"/>
      <c r="L47" s="139"/>
      <c r="M47" s="139"/>
      <c r="N47" s="67"/>
      <c r="O47" s="55"/>
      <c r="P47" s="55"/>
      <c r="Q47" s="55"/>
      <c r="R47" s="55"/>
      <c r="S47" s="136"/>
      <c r="T47" s="141" t="s">
        <v>182</v>
      </c>
      <c r="U47" s="132"/>
    </row>
    <row r="48" spans="1:22" x14ac:dyDescent="0.25">
      <c r="A48" s="135" t="s">
        <v>147</v>
      </c>
      <c r="B48" s="60" t="s">
        <v>162</v>
      </c>
      <c r="C48" s="134"/>
      <c r="D48" s="55"/>
      <c r="E48" s="55"/>
      <c r="F48" s="67"/>
      <c r="G48" s="55"/>
      <c r="H48" s="55"/>
      <c r="I48" s="55"/>
      <c r="J48" s="67"/>
      <c r="K48" s="139"/>
      <c r="L48" s="139"/>
      <c r="M48" s="139"/>
      <c r="N48" s="140"/>
      <c r="O48" s="139"/>
      <c r="P48" s="139"/>
      <c r="Q48" s="139"/>
      <c r="R48" s="55"/>
      <c r="S48" s="136"/>
      <c r="T48" s="141" t="s">
        <v>183</v>
      </c>
      <c r="U48" s="132"/>
    </row>
    <row r="49" spans="1:21" x14ac:dyDescent="0.25">
      <c r="A49" s="135" t="s">
        <v>148</v>
      </c>
      <c r="B49" s="60" t="s">
        <v>163</v>
      </c>
      <c r="C49" s="134"/>
      <c r="D49" s="55"/>
      <c r="E49" s="55"/>
      <c r="F49" s="67"/>
      <c r="G49" s="55"/>
      <c r="H49" s="55"/>
      <c r="I49" s="55"/>
      <c r="J49" s="67"/>
      <c r="K49" s="139"/>
      <c r="L49" s="139"/>
      <c r="M49" s="139"/>
      <c r="N49" s="140"/>
      <c r="O49" s="139"/>
      <c r="P49" s="139"/>
      <c r="Q49" s="139"/>
      <c r="R49" s="139"/>
      <c r="S49" s="136"/>
      <c r="T49" s="73"/>
      <c r="U49" s="132"/>
    </row>
    <row r="50" spans="1:21" x14ac:dyDescent="0.25">
      <c r="A50" s="135" t="s">
        <v>149</v>
      </c>
      <c r="B50" s="60" t="s">
        <v>164</v>
      </c>
      <c r="C50" s="134"/>
      <c r="D50" s="55"/>
      <c r="E50" s="55"/>
      <c r="F50" s="67"/>
      <c r="G50" s="55"/>
      <c r="H50" s="55"/>
      <c r="I50" s="55"/>
      <c r="J50" s="67"/>
      <c r="K50" s="139"/>
      <c r="L50" s="139"/>
      <c r="M50" s="139"/>
      <c r="N50" s="140"/>
      <c r="O50" s="139"/>
      <c r="P50" s="139"/>
      <c r="Q50" s="139"/>
      <c r="R50" s="139"/>
      <c r="S50" s="136"/>
      <c r="T50" s="73"/>
      <c r="U50" s="132"/>
    </row>
    <row r="51" spans="1:21" x14ac:dyDescent="0.25">
      <c r="A51" s="135" t="s">
        <v>150</v>
      </c>
      <c r="B51" s="137"/>
      <c r="C51" s="134"/>
      <c r="D51" s="55"/>
      <c r="E51" s="55"/>
      <c r="F51" s="67"/>
      <c r="G51" s="55"/>
      <c r="H51" s="55"/>
      <c r="I51" s="55"/>
      <c r="J51" s="67"/>
      <c r="K51" s="55"/>
      <c r="L51" s="55"/>
      <c r="M51" s="55"/>
      <c r="N51" s="140"/>
      <c r="O51" s="139"/>
      <c r="P51" s="139"/>
      <c r="Q51" s="139"/>
      <c r="R51" s="139"/>
      <c r="S51" s="136"/>
      <c r="T51" s="73"/>
      <c r="U51" s="132"/>
    </row>
    <row r="52" spans="1:21" x14ac:dyDescent="0.25">
      <c r="A52" s="138"/>
      <c r="B52" s="137"/>
      <c r="C52" s="134"/>
      <c r="D52" s="55"/>
      <c r="E52" s="55"/>
      <c r="F52" s="67"/>
      <c r="G52" s="55"/>
      <c r="H52" s="55"/>
      <c r="I52" s="55"/>
      <c r="J52" s="67"/>
      <c r="K52" s="55"/>
      <c r="L52" s="55"/>
      <c r="M52" s="55"/>
      <c r="N52" s="67"/>
      <c r="O52" s="55"/>
      <c r="P52" s="55"/>
      <c r="Q52" s="55"/>
      <c r="R52" s="55"/>
      <c r="S52" s="136"/>
      <c r="T52" s="73"/>
      <c r="U52" s="132"/>
    </row>
    <row r="53" spans="1:21" x14ac:dyDescent="0.25">
      <c r="A53" s="138" t="s">
        <v>112</v>
      </c>
      <c r="B53" s="137"/>
      <c r="C53" s="134"/>
      <c r="D53" s="55"/>
      <c r="E53" s="55"/>
      <c r="F53" s="67"/>
      <c r="G53" s="55"/>
      <c r="H53" s="55"/>
      <c r="I53" s="55"/>
      <c r="J53" s="67"/>
      <c r="K53" s="55"/>
      <c r="L53" s="55"/>
      <c r="M53" s="55"/>
      <c r="N53" s="67"/>
      <c r="O53" s="55"/>
      <c r="P53" s="55"/>
      <c r="Q53" s="55"/>
      <c r="R53" s="55"/>
      <c r="S53" s="136"/>
      <c r="T53" s="73"/>
      <c r="U53" s="132"/>
    </row>
    <row r="54" spans="1:21" x14ac:dyDescent="0.25">
      <c r="A54" s="135" t="s">
        <v>85</v>
      </c>
      <c r="B54" s="72"/>
      <c r="C54" s="134"/>
      <c r="D54" s="55"/>
      <c r="E54" s="55"/>
      <c r="F54" s="67"/>
      <c r="G54" s="55"/>
      <c r="H54" s="55"/>
      <c r="I54" s="55"/>
      <c r="J54" s="67"/>
      <c r="K54" s="55"/>
      <c r="L54" s="55"/>
      <c r="M54" s="55"/>
      <c r="N54" s="67"/>
      <c r="O54" s="55"/>
      <c r="P54" s="131" t="s">
        <v>35</v>
      </c>
      <c r="Q54" s="55"/>
      <c r="R54" s="55"/>
      <c r="S54" s="133" t="s">
        <v>35</v>
      </c>
      <c r="T54" s="73"/>
      <c r="U54" s="132"/>
    </row>
    <row r="55" spans="1:21" x14ac:dyDescent="0.25">
      <c r="A55" s="135" t="s">
        <v>151</v>
      </c>
      <c r="B55" s="72"/>
      <c r="C55" s="134"/>
      <c r="D55" s="55"/>
      <c r="E55" s="55"/>
      <c r="F55" s="67"/>
      <c r="G55" s="55"/>
      <c r="H55" s="55"/>
      <c r="I55" s="55"/>
      <c r="J55" s="67"/>
      <c r="K55" s="55"/>
      <c r="L55" s="55"/>
      <c r="M55" s="55"/>
      <c r="N55" s="67"/>
      <c r="O55" s="131" t="s">
        <v>84</v>
      </c>
      <c r="P55" s="131"/>
      <c r="Q55" s="55"/>
      <c r="R55" s="55"/>
      <c r="S55" s="133"/>
      <c r="T55" s="73"/>
      <c r="U55" s="132"/>
    </row>
    <row r="56" spans="1:21" x14ac:dyDescent="0.25">
      <c r="A56" s="135" t="s">
        <v>152</v>
      </c>
      <c r="B56" s="72"/>
      <c r="C56" s="134"/>
      <c r="D56" s="55"/>
      <c r="E56" s="55"/>
      <c r="F56" s="67"/>
      <c r="G56" s="55"/>
      <c r="H56" s="55"/>
      <c r="I56" s="55"/>
      <c r="J56" s="67"/>
      <c r="K56" s="55"/>
      <c r="L56" s="55"/>
      <c r="M56" s="55"/>
      <c r="N56" s="67"/>
      <c r="O56" s="55"/>
      <c r="P56" s="131" t="s">
        <v>38</v>
      </c>
      <c r="Q56" s="55"/>
      <c r="R56" s="55"/>
      <c r="S56" s="133" t="s">
        <v>38</v>
      </c>
      <c r="T56" s="73"/>
      <c r="U56" s="132"/>
    </row>
    <row r="57" spans="1:21" x14ac:dyDescent="0.25">
      <c r="A57" s="135" t="s">
        <v>153</v>
      </c>
      <c r="B57" s="72"/>
      <c r="C57" s="134"/>
      <c r="D57" s="55"/>
      <c r="E57" s="55"/>
      <c r="F57" s="67"/>
      <c r="G57" s="55"/>
      <c r="H57" s="55"/>
      <c r="I57" s="55"/>
      <c r="J57" s="67"/>
      <c r="K57" s="55"/>
      <c r="L57" s="55"/>
      <c r="M57" s="55"/>
      <c r="N57" s="67"/>
      <c r="O57" s="55"/>
      <c r="P57" s="55"/>
      <c r="Q57" s="55"/>
      <c r="R57" s="131" t="s">
        <v>36</v>
      </c>
      <c r="S57" s="133" t="s">
        <v>36</v>
      </c>
      <c r="T57" s="73"/>
      <c r="U57" s="132"/>
    </row>
    <row r="58" spans="1:21" x14ac:dyDescent="0.25">
      <c r="A58" s="67" t="s">
        <v>154</v>
      </c>
      <c r="B58" s="60"/>
      <c r="C58" s="55"/>
      <c r="D58" s="55"/>
      <c r="E58" s="55"/>
      <c r="F58" s="67"/>
      <c r="G58" s="55"/>
      <c r="H58" s="55"/>
      <c r="I58" s="55"/>
      <c r="J58" s="67"/>
      <c r="K58" s="55"/>
      <c r="L58" s="55"/>
      <c r="M58" s="55"/>
      <c r="N58" s="67"/>
      <c r="O58" s="55"/>
      <c r="P58" s="55"/>
      <c r="Q58" s="131" t="s">
        <v>36</v>
      </c>
      <c r="R58" s="55"/>
      <c r="S58" s="129" t="s">
        <v>36</v>
      </c>
      <c r="T58" s="59"/>
      <c r="U58" s="130"/>
    </row>
    <row r="59" spans="1:21" x14ac:dyDescent="0.25">
      <c r="A59" s="67" t="s">
        <v>155</v>
      </c>
      <c r="B59" s="60"/>
      <c r="C59" s="55"/>
      <c r="D59" s="55"/>
      <c r="E59" s="55"/>
      <c r="F59" s="67"/>
      <c r="G59" s="55"/>
      <c r="H59" s="55"/>
      <c r="I59" s="55"/>
      <c r="J59" s="67"/>
      <c r="K59" s="55"/>
      <c r="L59" s="55"/>
      <c r="M59" s="55"/>
      <c r="N59" s="67"/>
      <c r="O59" s="55"/>
      <c r="P59" s="55"/>
      <c r="Q59" s="55"/>
      <c r="R59" s="55" t="s">
        <v>84</v>
      </c>
      <c r="S59" s="129"/>
      <c r="T59" s="59"/>
      <c r="U59" s="128" t="s">
        <v>336</v>
      </c>
    </row>
    <row r="60" spans="1:21" x14ac:dyDescent="0.25">
      <c r="A60" s="67"/>
      <c r="B60" s="60"/>
      <c r="C60" s="55"/>
      <c r="D60" s="55"/>
      <c r="E60" s="55"/>
      <c r="F60" s="67"/>
      <c r="G60" s="55"/>
      <c r="H60" s="55"/>
      <c r="I60" s="55"/>
      <c r="J60" s="67"/>
      <c r="K60" s="55"/>
      <c r="L60" s="55"/>
      <c r="M60" s="55"/>
      <c r="N60" s="67"/>
      <c r="O60" s="55"/>
      <c r="P60" s="55"/>
      <c r="Q60" s="55"/>
      <c r="R60" s="55"/>
      <c r="S60" s="127"/>
      <c r="T60" s="59" t="s">
        <v>184</v>
      </c>
      <c r="U60" s="126" t="s">
        <v>186</v>
      </c>
    </row>
    <row r="61" spans="1:21" x14ac:dyDescent="0.25">
      <c r="A61" s="62"/>
      <c r="B61" s="62"/>
      <c r="C61" s="64"/>
      <c r="D61" s="64"/>
      <c r="E61" s="64"/>
      <c r="F61" s="65"/>
      <c r="G61" s="64"/>
      <c r="H61" s="64"/>
      <c r="I61" s="64"/>
      <c r="J61" s="65"/>
      <c r="K61" s="64"/>
      <c r="L61" s="64"/>
      <c r="M61" s="64"/>
      <c r="N61" s="65"/>
      <c r="O61" s="64"/>
      <c r="P61" s="64"/>
      <c r="Q61" s="64"/>
      <c r="R61" s="64"/>
      <c r="S61" s="63"/>
      <c r="T61" s="63"/>
      <c r="U61" s="125"/>
    </row>
    <row r="62" spans="1:21" x14ac:dyDescent="0.25">
      <c r="A62" s="124" t="s">
        <v>4</v>
      </c>
      <c r="B62" s="123"/>
      <c r="C62" s="121"/>
      <c r="D62" s="121"/>
      <c r="E62" s="121"/>
      <c r="F62" s="122"/>
      <c r="G62" s="121"/>
      <c r="H62" s="121"/>
      <c r="I62" s="121"/>
      <c r="J62" s="122"/>
      <c r="K62" s="121"/>
      <c r="L62" s="121"/>
      <c r="M62" s="121"/>
      <c r="N62" s="122"/>
      <c r="O62" s="121"/>
      <c r="P62" s="121"/>
      <c r="Q62" s="121"/>
      <c r="R62" s="121"/>
      <c r="S62" s="120"/>
      <c r="T62" s="119" t="s">
        <v>185</v>
      </c>
      <c r="U62" s="57" t="s">
        <v>337</v>
      </c>
    </row>
  </sheetData>
  <sheetProtection algorithmName="SHA-512" hashValue="YrXaOI8xRBTvauV3U2vkg1V8d008oVp6yDqqnfLFwwaVyUPHTd/dljf+PCcp7YQph7Ta6RvZKx8sv1dDec6k6Q==" saltValue="E2z/uGjfYLmbfdS/XFp5eQ==" spinCount="100000" sheet="1" objects="1" scenarios="1"/>
  <mergeCells count="4">
    <mergeCell ref="C5:F5"/>
    <mergeCell ref="G5:J5"/>
    <mergeCell ref="K5:N5"/>
    <mergeCell ref="O5:R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I53"/>
  <sheetViews>
    <sheetView showGridLines="0" zoomScaleNormal="100" workbookViewId="0">
      <selection sqref="A1:H1"/>
    </sheetView>
  </sheetViews>
  <sheetFormatPr defaultColWidth="10" defaultRowHeight="15" x14ac:dyDescent="0.25"/>
  <cols>
    <col min="1" max="1" width="61" style="88" customWidth="1"/>
    <col min="2" max="2" width="7.42578125" style="98" customWidth="1"/>
    <col min="3" max="3" width="61" style="88" customWidth="1"/>
    <col min="4" max="4" width="7.42578125" style="98" customWidth="1"/>
    <col min="5" max="5" width="61" style="86" customWidth="1"/>
    <col min="6" max="6" width="7.42578125" style="96" customWidth="1"/>
    <col min="7" max="7" width="50.5703125" style="86" hidden="1" customWidth="1"/>
    <col min="8" max="8" width="0" style="96" hidden="1" customWidth="1"/>
    <col min="9" max="16384" width="10" style="86"/>
  </cols>
  <sheetData>
    <row r="1" spans="1:9" ht="42.75" customHeight="1" thickBot="1" x14ac:dyDescent="0.3">
      <c r="A1" s="250" t="s">
        <v>355</v>
      </c>
      <c r="B1" s="251"/>
      <c r="C1" s="251"/>
      <c r="D1" s="251"/>
      <c r="E1" s="251"/>
      <c r="F1" s="251"/>
      <c r="G1" s="251"/>
      <c r="H1" s="252"/>
      <c r="I1" s="54"/>
    </row>
    <row r="2" spans="1:9" ht="26.25" customHeight="1" x14ac:dyDescent="0.25">
      <c r="A2" s="259" t="s">
        <v>188</v>
      </c>
      <c r="B2" s="260"/>
      <c r="C2" s="259" t="s">
        <v>189</v>
      </c>
      <c r="D2" s="260"/>
      <c r="E2" s="259" t="s">
        <v>34</v>
      </c>
      <c r="F2" s="260"/>
      <c r="G2" s="261" t="s">
        <v>82</v>
      </c>
      <c r="H2" s="262"/>
    </row>
    <row r="3" spans="1:9" x14ac:dyDescent="0.25">
      <c r="A3" s="253" t="s">
        <v>190</v>
      </c>
      <c r="B3" s="254"/>
      <c r="C3" s="253" t="s">
        <v>191</v>
      </c>
      <c r="D3" s="254"/>
      <c r="E3" s="253" t="s">
        <v>191</v>
      </c>
      <c r="F3" s="254"/>
      <c r="G3" s="253" t="s">
        <v>83</v>
      </c>
      <c r="H3" s="254"/>
      <c r="I3" s="54"/>
    </row>
    <row r="4" spans="1:9" x14ac:dyDescent="0.25">
      <c r="A4" s="89" t="s">
        <v>192</v>
      </c>
      <c r="B4" s="91" t="s">
        <v>79</v>
      </c>
      <c r="C4" s="89" t="s">
        <v>193</v>
      </c>
      <c r="D4" s="91" t="s">
        <v>50</v>
      </c>
      <c r="E4" s="255"/>
      <c r="F4" s="256"/>
      <c r="G4" s="93" t="s">
        <v>81</v>
      </c>
      <c r="H4" s="91" t="s">
        <v>80</v>
      </c>
    </row>
    <row r="5" spans="1:9" x14ac:dyDescent="0.25">
      <c r="A5" s="89" t="s">
        <v>194</v>
      </c>
      <c r="B5" s="91" t="s">
        <v>76</v>
      </c>
      <c r="C5" s="89" t="s">
        <v>195</v>
      </c>
      <c r="D5" s="91" t="s">
        <v>49</v>
      </c>
      <c r="E5" s="255"/>
      <c r="F5" s="256"/>
      <c r="G5" s="94" t="s">
        <v>78</v>
      </c>
      <c r="H5" s="91" t="s">
        <v>77</v>
      </c>
    </row>
    <row r="6" spans="1:9" x14ac:dyDescent="0.25">
      <c r="A6" s="89" t="s">
        <v>196</v>
      </c>
      <c r="B6" s="91" t="s">
        <v>73</v>
      </c>
      <c r="C6" s="89" t="s">
        <v>197</v>
      </c>
      <c r="D6" s="91" t="s">
        <v>48</v>
      </c>
      <c r="E6" s="255"/>
      <c r="F6" s="256"/>
      <c r="G6" s="94" t="s">
        <v>75</v>
      </c>
      <c r="H6" s="91" t="s">
        <v>74</v>
      </c>
    </row>
    <row r="7" spans="1:9" x14ac:dyDescent="0.25">
      <c r="A7" s="89" t="s">
        <v>198</v>
      </c>
      <c r="B7" s="91" t="s">
        <v>70</v>
      </c>
      <c r="C7" s="89" t="s">
        <v>199</v>
      </c>
      <c r="D7" s="91" t="s">
        <v>47</v>
      </c>
      <c r="E7" s="255"/>
      <c r="F7" s="256"/>
      <c r="G7" s="94" t="s">
        <v>72</v>
      </c>
      <c r="H7" s="91" t="s">
        <v>71</v>
      </c>
    </row>
    <row r="8" spans="1:9" ht="30" x14ac:dyDescent="0.25">
      <c r="A8" s="89" t="s">
        <v>200</v>
      </c>
      <c r="B8" s="91" t="s">
        <v>67</v>
      </c>
      <c r="C8" s="89" t="s">
        <v>201</v>
      </c>
      <c r="D8" s="91" t="s">
        <v>46</v>
      </c>
      <c r="E8" s="255"/>
      <c r="F8" s="256"/>
      <c r="G8" s="94" t="s">
        <v>69</v>
      </c>
      <c r="H8" s="91" t="s">
        <v>68</v>
      </c>
    </row>
    <row r="9" spans="1:9" x14ac:dyDescent="0.25">
      <c r="A9" s="253" t="s">
        <v>202</v>
      </c>
      <c r="B9" s="254"/>
      <c r="C9" s="253" t="s">
        <v>202</v>
      </c>
      <c r="D9" s="254"/>
      <c r="E9" s="253" t="s">
        <v>202</v>
      </c>
      <c r="F9" s="254"/>
      <c r="G9" s="94" t="s">
        <v>66</v>
      </c>
      <c r="H9" s="91" t="s">
        <v>65</v>
      </c>
    </row>
    <row r="10" spans="1:9" x14ac:dyDescent="0.25">
      <c r="A10" s="89" t="s">
        <v>203</v>
      </c>
      <c r="B10" s="91" t="s">
        <v>62</v>
      </c>
      <c r="C10" s="89" t="s">
        <v>203</v>
      </c>
      <c r="D10" s="97" t="s">
        <v>45</v>
      </c>
      <c r="E10" s="255"/>
      <c r="F10" s="256"/>
      <c r="G10" s="94" t="s">
        <v>64</v>
      </c>
      <c r="H10" s="91" t="s">
        <v>63</v>
      </c>
    </row>
    <row r="11" spans="1:9" ht="15.75" thickBot="1" x14ac:dyDescent="0.3">
      <c r="A11" s="99" t="s">
        <v>204</v>
      </c>
      <c r="B11" s="91"/>
      <c r="C11" s="99" t="s">
        <v>204</v>
      </c>
      <c r="D11" s="91"/>
      <c r="E11" s="255"/>
      <c r="F11" s="256"/>
      <c r="G11" s="95" t="s">
        <v>61</v>
      </c>
      <c r="H11" s="92" t="s">
        <v>60</v>
      </c>
    </row>
    <row r="12" spans="1:9" x14ac:dyDescent="0.25">
      <c r="A12" s="99" t="s">
        <v>205</v>
      </c>
      <c r="B12" s="91"/>
      <c r="C12" s="99" t="s">
        <v>205</v>
      </c>
      <c r="D12" s="91"/>
      <c r="E12" s="255"/>
      <c r="F12" s="256"/>
    </row>
    <row r="13" spans="1:9" x14ac:dyDescent="0.25">
      <c r="A13" s="99" t="s">
        <v>206</v>
      </c>
      <c r="B13" s="91"/>
      <c r="C13" s="99" t="s">
        <v>206</v>
      </c>
      <c r="D13" s="91"/>
      <c r="E13" s="255"/>
      <c r="F13" s="256"/>
    </row>
    <row r="14" spans="1:9" x14ac:dyDescent="0.25">
      <c r="A14" s="99" t="s">
        <v>207</v>
      </c>
      <c r="B14" s="91"/>
      <c r="C14" s="99" t="s">
        <v>207</v>
      </c>
      <c r="D14" s="91"/>
      <c r="E14" s="255"/>
      <c r="F14" s="256"/>
    </row>
    <row r="15" spans="1:9" x14ac:dyDescent="0.25">
      <c r="A15" s="89" t="s">
        <v>208</v>
      </c>
      <c r="B15" s="91" t="s">
        <v>59</v>
      </c>
      <c r="C15" s="89" t="s">
        <v>209</v>
      </c>
      <c r="D15" s="91" t="s">
        <v>44</v>
      </c>
      <c r="E15" s="255"/>
      <c r="F15" s="256"/>
    </row>
    <row r="16" spans="1:9" x14ac:dyDescent="0.25">
      <c r="A16" s="89" t="s">
        <v>210</v>
      </c>
      <c r="B16" s="91" t="s">
        <v>58</v>
      </c>
      <c r="C16" s="89" t="s">
        <v>211</v>
      </c>
      <c r="D16" s="91" t="s">
        <v>43</v>
      </c>
      <c r="E16" s="255"/>
      <c r="F16" s="256"/>
    </row>
    <row r="17" spans="1:6" ht="30" x14ac:dyDescent="0.25">
      <c r="A17" s="257"/>
      <c r="B17" s="258"/>
      <c r="C17" s="89" t="s">
        <v>212</v>
      </c>
      <c r="D17" s="91" t="s">
        <v>42</v>
      </c>
      <c r="E17" s="255"/>
      <c r="F17" s="256"/>
    </row>
    <row r="18" spans="1:6" x14ac:dyDescent="0.25">
      <c r="A18" s="253" t="s">
        <v>213</v>
      </c>
      <c r="B18" s="254"/>
      <c r="C18" s="253" t="s">
        <v>213</v>
      </c>
      <c r="D18" s="254"/>
      <c r="E18" s="253" t="s">
        <v>213</v>
      </c>
      <c r="F18" s="254"/>
    </row>
    <row r="19" spans="1:6" x14ac:dyDescent="0.25">
      <c r="A19" s="89" t="s">
        <v>214</v>
      </c>
      <c r="B19" s="91" t="s">
        <v>57</v>
      </c>
      <c r="C19" s="89" t="s">
        <v>214</v>
      </c>
      <c r="D19" s="91" t="s">
        <v>41</v>
      </c>
      <c r="E19" s="255"/>
      <c r="F19" s="256"/>
    </row>
    <row r="20" spans="1:6" x14ac:dyDescent="0.25">
      <c r="A20" s="89" t="s">
        <v>215</v>
      </c>
      <c r="B20" s="91" t="s">
        <v>56</v>
      </c>
      <c r="C20" s="89" t="s">
        <v>215</v>
      </c>
      <c r="D20" s="91" t="s">
        <v>40</v>
      </c>
      <c r="E20" s="255"/>
      <c r="F20" s="256"/>
    </row>
    <row r="21" spans="1:6" x14ac:dyDescent="0.25">
      <c r="A21" s="253" t="s">
        <v>216</v>
      </c>
      <c r="B21" s="254"/>
      <c r="C21" s="253" t="s">
        <v>216</v>
      </c>
      <c r="D21" s="254"/>
      <c r="E21" s="253" t="s">
        <v>216</v>
      </c>
      <c r="F21" s="254"/>
    </row>
    <row r="22" spans="1:6" x14ac:dyDescent="0.25">
      <c r="A22" s="89" t="s">
        <v>217</v>
      </c>
      <c r="B22" s="91" t="s">
        <v>55</v>
      </c>
      <c r="C22" s="89" t="s">
        <v>217</v>
      </c>
      <c r="D22" s="91" t="s">
        <v>39</v>
      </c>
      <c r="E22" s="89" t="s">
        <v>218</v>
      </c>
      <c r="F22" s="91" t="s">
        <v>33</v>
      </c>
    </row>
    <row r="23" spans="1:6" ht="30" x14ac:dyDescent="0.25">
      <c r="A23" s="89" t="s">
        <v>219</v>
      </c>
      <c r="B23" s="91" t="s">
        <v>54</v>
      </c>
      <c r="C23" s="89" t="s">
        <v>220</v>
      </c>
      <c r="D23" s="91" t="s">
        <v>38</v>
      </c>
      <c r="E23" s="89" t="s">
        <v>221</v>
      </c>
      <c r="F23" s="91" t="s">
        <v>31</v>
      </c>
    </row>
    <row r="24" spans="1:6" x14ac:dyDescent="0.25">
      <c r="A24" s="89" t="s">
        <v>222</v>
      </c>
      <c r="B24" s="91" t="s">
        <v>53</v>
      </c>
      <c r="C24" s="89" t="s">
        <v>223</v>
      </c>
      <c r="D24" s="91" t="s">
        <v>37</v>
      </c>
      <c r="E24" s="89" t="s">
        <v>224</v>
      </c>
      <c r="F24" s="91" t="s">
        <v>30</v>
      </c>
    </row>
    <row r="25" spans="1:6" ht="45" x14ac:dyDescent="0.25">
      <c r="A25" s="89" t="s">
        <v>225</v>
      </c>
      <c r="B25" s="91" t="s">
        <v>52</v>
      </c>
      <c r="C25" s="89" t="s">
        <v>224</v>
      </c>
      <c r="D25" s="91" t="s">
        <v>36</v>
      </c>
      <c r="E25" s="89" t="s">
        <v>226</v>
      </c>
      <c r="F25" s="91" t="s">
        <v>29</v>
      </c>
    </row>
    <row r="26" spans="1:6" ht="28.5" customHeight="1" thickBot="1" x14ac:dyDescent="0.3">
      <c r="A26" s="199" t="s">
        <v>227</v>
      </c>
      <c r="B26" s="92" t="s">
        <v>51</v>
      </c>
      <c r="C26" s="90" t="s">
        <v>228</v>
      </c>
      <c r="D26" s="92" t="s">
        <v>35</v>
      </c>
      <c r="E26" s="263"/>
      <c r="F26" s="264"/>
    </row>
    <row r="27" spans="1:6" ht="15.75" customHeight="1" x14ac:dyDescent="0.25">
      <c r="C27" s="86"/>
      <c r="D27" s="96"/>
    </row>
    <row r="28" spans="1:6" ht="15" customHeight="1" x14ac:dyDescent="0.25">
      <c r="C28" s="86"/>
      <c r="D28" s="96"/>
    </row>
    <row r="29" spans="1:6" ht="17.25" customHeight="1" x14ac:dyDescent="0.25">
      <c r="C29" s="86"/>
      <c r="D29" s="96"/>
    </row>
    <row r="30" spans="1:6" x14ac:dyDescent="0.25">
      <c r="C30" s="86"/>
      <c r="D30" s="96"/>
    </row>
    <row r="31" spans="1:6" x14ac:dyDescent="0.25">
      <c r="C31" s="86"/>
      <c r="D31" s="96"/>
    </row>
    <row r="32" spans="1:6" x14ac:dyDescent="0.25">
      <c r="C32" s="86"/>
      <c r="D32" s="96"/>
    </row>
    <row r="33" spans="3:4" ht="15.75" customHeight="1" x14ac:dyDescent="0.25">
      <c r="C33" s="86"/>
      <c r="D33" s="96"/>
    </row>
    <row r="45" spans="3:4" ht="15.75" customHeight="1" x14ac:dyDescent="0.25"/>
    <row r="51" spans="3:7" ht="24.75" customHeight="1" x14ac:dyDescent="0.25"/>
    <row r="52" spans="3:7" ht="15.75" customHeight="1" x14ac:dyDescent="0.25"/>
    <row r="53" spans="3:7" x14ac:dyDescent="0.25">
      <c r="C53" s="88" t="s">
        <v>32</v>
      </c>
      <c r="G53" s="54"/>
    </row>
  </sheetData>
  <sheetProtection algorithmName="SHA-512" hashValue="HMzNAwCbbTIEhpMAOWjgeuOMZ8u04h15F6O18KJnoujxwse1f5PHp/m1ysNkju3rZVSByuR0TasCf+BtZfHCqQ==" saltValue="vyi5nzFmJ3VuL2s0HjFWSA==" spinCount="100000" sheet="1" objects="1" scenarios="1"/>
  <mergeCells count="35">
    <mergeCell ref="E26:F26"/>
    <mergeCell ref="C3:D3"/>
    <mergeCell ref="C9:D9"/>
    <mergeCell ref="C18:D18"/>
    <mergeCell ref="E21:F21"/>
    <mergeCell ref="C21:D21"/>
    <mergeCell ref="E5:F5"/>
    <mergeCell ref="E6:F6"/>
    <mergeCell ref="E7:F7"/>
    <mergeCell ref="E8:F8"/>
    <mergeCell ref="E9:F9"/>
    <mergeCell ref="E10:F10"/>
    <mergeCell ref="E11:F11"/>
    <mergeCell ref="A21:B21"/>
    <mergeCell ref="G2:H2"/>
    <mergeCell ref="E20:F20"/>
    <mergeCell ref="E14:F14"/>
    <mergeCell ref="E15:F15"/>
    <mergeCell ref="E16:F16"/>
    <mergeCell ref="A1:H1"/>
    <mergeCell ref="G3:H3"/>
    <mergeCell ref="E17:F17"/>
    <mergeCell ref="E18:F18"/>
    <mergeCell ref="E19:F19"/>
    <mergeCell ref="A17:B17"/>
    <mergeCell ref="A2:B2"/>
    <mergeCell ref="A9:B9"/>
    <mergeCell ref="A3:B3"/>
    <mergeCell ref="A18:B18"/>
    <mergeCell ref="C2:D2"/>
    <mergeCell ref="E2:F2"/>
    <mergeCell ref="E3:F3"/>
    <mergeCell ref="E12:F12"/>
    <mergeCell ref="E13:F13"/>
    <mergeCell ref="E4:F4"/>
  </mergeCells>
  <pageMargins left="0.92" right="0.34"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8"/>
  <sheetViews>
    <sheetView workbookViewId="0">
      <selection activeCell="E25" sqref="E25"/>
    </sheetView>
  </sheetViews>
  <sheetFormatPr defaultRowHeight="15" x14ac:dyDescent="0.25"/>
  <cols>
    <col min="1" max="1" width="1.5703125" customWidth="1"/>
    <col min="2" max="2" width="50.5703125" bestFit="1" customWidth="1"/>
    <col min="3" max="3" width="47.5703125" bestFit="1" customWidth="1"/>
    <col min="4" max="5" width="17.5703125" bestFit="1" customWidth="1"/>
  </cols>
  <sheetData>
    <row r="1" spans="2:5" ht="9.9499999999999993" customHeight="1" thickBot="1" x14ac:dyDescent="0.3"/>
    <row r="2" spans="2:5" x14ac:dyDescent="0.25">
      <c r="B2" s="30" t="s">
        <v>338</v>
      </c>
      <c r="C2" s="34"/>
      <c r="D2" s="35" t="s">
        <v>306</v>
      </c>
      <c r="E2" s="27"/>
    </row>
    <row r="3" spans="2:5" x14ac:dyDescent="0.25">
      <c r="B3" s="31" t="s">
        <v>339</v>
      </c>
      <c r="C3" s="33" t="s">
        <v>340</v>
      </c>
      <c r="D3" s="33" t="s">
        <v>339</v>
      </c>
      <c r="E3" s="32" t="s">
        <v>340</v>
      </c>
    </row>
    <row r="4" spans="2:5" x14ac:dyDescent="0.25">
      <c r="B4" s="4" t="s">
        <v>283</v>
      </c>
      <c r="C4" s="4" t="s">
        <v>283</v>
      </c>
      <c r="D4" s="22" t="s">
        <v>288</v>
      </c>
      <c r="E4" s="22" t="s">
        <v>288</v>
      </c>
    </row>
    <row r="5" spans="2:5" x14ac:dyDescent="0.25">
      <c r="B5" s="4" t="s">
        <v>284</v>
      </c>
      <c r="C5" s="4" t="s">
        <v>284</v>
      </c>
      <c r="D5" s="22" t="s">
        <v>289</v>
      </c>
      <c r="E5" s="22" t="s">
        <v>289</v>
      </c>
    </row>
    <row r="6" spans="2:5" x14ac:dyDescent="0.25">
      <c r="B6" s="4" t="s">
        <v>285</v>
      </c>
      <c r="C6" s="22" t="s">
        <v>285</v>
      </c>
      <c r="D6" s="22" t="s">
        <v>0</v>
      </c>
      <c r="E6" s="28" t="s">
        <v>0</v>
      </c>
    </row>
    <row r="7" spans="2:5" x14ac:dyDescent="0.25">
      <c r="B7" s="4" t="s">
        <v>286</v>
      </c>
      <c r="C7" s="4" t="s">
        <v>286</v>
      </c>
      <c r="D7" s="22"/>
      <c r="E7" s="28"/>
    </row>
    <row r="8" spans="2:5" ht="15.75" thickBot="1" x14ac:dyDescent="0.3">
      <c r="B8" s="7" t="s">
        <v>287</v>
      </c>
      <c r="C8" s="7" t="s">
        <v>287</v>
      </c>
      <c r="D8" s="36"/>
      <c r="E8"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tint="0.59999389629810485"/>
    <pageSetUpPr fitToPage="1"/>
  </sheetPr>
  <dimension ref="A1:S333"/>
  <sheetViews>
    <sheetView showGridLines="0" zoomScale="70" zoomScaleNormal="70" zoomScalePageLayoutView="70" workbookViewId="0">
      <selection activeCell="B15" sqref="B15"/>
    </sheetView>
  </sheetViews>
  <sheetFormatPr defaultRowHeight="15" x14ac:dyDescent="0.25"/>
  <cols>
    <col min="1" max="1" width="21.85546875" customWidth="1"/>
    <col min="2" max="3" width="25.5703125" customWidth="1"/>
    <col min="4" max="4" width="34.28515625" customWidth="1"/>
    <col min="5" max="5" width="33.85546875" bestFit="1" customWidth="1"/>
    <col min="6" max="6" width="35.5703125" customWidth="1"/>
    <col min="7" max="7" width="12.42578125" customWidth="1"/>
    <col min="8" max="8" width="15.42578125" hidden="1" customWidth="1"/>
    <col min="9" max="9" width="11.140625" hidden="1" customWidth="1"/>
    <col min="10" max="15" width="15.5703125" customWidth="1"/>
    <col min="16" max="16" width="20.85546875" customWidth="1"/>
    <col min="17" max="17" width="20" bestFit="1" customWidth="1"/>
  </cols>
  <sheetData>
    <row r="1" spans="1:19" ht="15.75" thickBot="1" x14ac:dyDescent="0.3">
      <c r="A1" s="37" t="s">
        <v>290</v>
      </c>
      <c r="B1" s="47"/>
      <c r="C1" s="38"/>
      <c r="D1" s="38"/>
      <c r="E1" s="38"/>
    </row>
    <row r="2" spans="1:19" ht="15.75" thickBot="1" x14ac:dyDescent="0.3">
      <c r="D2" s="265" t="s">
        <v>291</v>
      </c>
      <c r="E2" s="265"/>
    </row>
    <row r="3" spans="1:19" ht="30.75" thickBot="1" x14ac:dyDescent="0.3">
      <c r="B3" s="13" t="s">
        <v>292</v>
      </c>
      <c r="C3" s="196" t="s">
        <v>293</v>
      </c>
      <c r="D3" s="196" t="s">
        <v>294</v>
      </c>
      <c r="E3" s="196" t="s">
        <v>341</v>
      </c>
      <c r="F3" s="196" t="s">
        <v>295</v>
      </c>
      <c r="G3" s="14" t="s">
        <v>296</v>
      </c>
    </row>
    <row r="4" spans="1:19" x14ac:dyDescent="0.25">
      <c r="A4" s="15" t="s">
        <v>297</v>
      </c>
      <c r="B4" s="200">
        <f>B20+B36+B52+B68+B84+B100+B116+B132+B148+B164+B180+B196+B212+B228+B244+B260+B276+B292+B308+B324</f>
        <v>0</v>
      </c>
      <c r="C4" s="202">
        <f t="shared" ref="C4:G4" si="0">C20+C36+C52+C68+C84+C100+C116+C132+C148+C164+C180+C196+C212+C228+C244+C260+C276+C292+C308+C324</f>
        <v>0</v>
      </c>
      <c r="D4" s="202">
        <f t="shared" si="0"/>
        <v>0</v>
      </c>
      <c r="E4" s="202">
        <f t="shared" si="0"/>
        <v>0</v>
      </c>
      <c r="F4" s="202">
        <f t="shared" si="0"/>
        <v>0</v>
      </c>
      <c r="G4" s="23">
        <f t="shared" si="0"/>
        <v>0</v>
      </c>
      <c r="J4" s="266" t="s">
        <v>325</v>
      </c>
      <c r="K4" s="267"/>
      <c r="L4" s="268"/>
    </row>
    <row r="5" spans="1:19" ht="15.75" thickBot="1" x14ac:dyDescent="0.3">
      <c r="A5" s="16" t="s">
        <v>298</v>
      </c>
      <c r="B5" s="200">
        <f t="shared" ref="B5:G5" si="1">B21+B37+B53+B69+B85+B101+B117+B133+B149+B165+B181+B197+B213+B229+B245+B261+B277+B293+B309+B325</f>
        <v>0</v>
      </c>
      <c r="C5" s="202">
        <f t="shared" si="1"/>
        <v>0</v>
      </c>
      <c r="D5" s="202">
        <f t="shared" si="1"/>
        <v>0</v>
      </c>
      <c r="E5" s="202">
        <f t="shared" si="1"/>
        <v>0</v>
      </c>
      <c r="F5" s="202">
        <f t="shared" si="1"/>
        <v>0</v>
      </c>
      <c r="G5" s="23">
        <f t="shared" si="1"/>
        <v>0</v>
      </c>
      <c r="J5" s="269" t="s">
        <v>343</v>
      </c>
      <c r="K5" s="270"/>
      <c r="L5" s="271"/>
    </row>
    <row r="6" spans="1:19" x14ac:dyDescent="0.25">
      <c r="A6" s="16" t="s">
        <v>299</v>
      </c>
      <c r="B6" s="200">
        <f t="shared" ref="B6:G6" si="2">B22+B38+B54+B70+B86+B102+B118+B134+B150+B166+B182+B198+B214+B230+B246+B262+B278+B294+B310+B326</f>
        <v>0</v>
      </c>
      <c r="C6" s="202">
        <f t="shared" si="2"/>
        <v>0</v>
      </c>
      <c r="D6" s="202">
        <f t="shared" si="2"/>
        <v>0</v>
      </c>
      <c r="E6" s="202">
        <f t="shared" si="2"/>
        <v>0</v>
      </c>
      <c r="F6" s="202">
        <f t="shared" si="2"/>
        <v>0</v>
      </c>
      <c r="G6" s="23">
        <f t="shared" si="2"/>
        <v>0</v>
      </c>
    </row>
    <row r="7" spans="1:19" x14ac:dyDescent="0.25">
      <c r="A7" s="16" t="s">
        <v>300</v>
      </c>
      <c r="B7" s="200">
        <f t="shared" ref="B7:G7" si="3">B23+B39+B55+B71+B87+B103+B119+B135+B151+B167+B183+B199+B215+B231+B247+B263+B279+B295+B311+B327</f>
        <v>0</v>
      </c>
      <c r="C7" s="202">
        <f t="shared" si="3"/>
        <v>0</v>
      </c>
      <c r="D7" s="202">
        <f t="shared" si="3"/>
        <v>0</v>
      </c>
      <c r="E7" s="202">
        <f t="shared" si="3"/>
        <v>0</v>
      </c>
      <c r="F7" s="202">
        <f t="shared" si="3"/>
        <v>0</v>
      </c>
      <c r="G7" s="23">
        <f t="shared" si="3"/>
        <v>0</v>
      </c>
    </row>
    <row r="8" spans="1:19" x14ac:dyDescent="0.25">
      <c r="A8" s="16" t="s">
        <v>301</v>
      </c>
      <c r="B8" s="200">
        <f t="shared" ref="B8:G8" si="4">B24+B40+B56+B72+B88+B104+B120+B136+B152+B168+B184+B200+B216+B232+B248+B264+B280+B296+B312+B328</f>
        <v>0</v>
      </c>
      <c r="C8" s="202">
        <f t="shared" si="4"/>
        <v>0</v>
      </c>
      <c r="D8" s="202">
        <f t="shared" si="4"/>
        <v>0</v>
      </c>
      <c r="E8" s="202">
        <f t="shared" si="4"/>
        <v>0</v>
      </c>
      <c r="F8" s="202">
        <f t="shared" si="4"/>
        <v>0</v>
      </c>
      <c r="G8" s="23">
        <f t="shared" si="4"/>
        <v>0</v>
      </c>
    </row>
    <row r="9" spans="1:19" x14ac:dyDescent="0.25">
      <c r="A9" s="16" t="s">
        <v>302</v>
      </c>
      <c r="B9" s="200">
        <f t="shared" ref="B9:G9" si="5">B25+B41+B57+B73+B89+B105+B121+B137+B153+B169+B185+B201+B217+B233+B249+B265+B281+B297+B313+B329</f>
        <v>0</v>
      </c>
      <c r="C9" s="202">
        <f t="shared" si="5"/>
        <v>0</v>
      </c>
      <c r="D9" s="202">
        <f t="shared" si="5"/>
        <v>0</v>
      </c>
      <c r="E9" s="202">
        <f t="shared" si="5"/>
        <v>0</v>
      </c>
      <c r="F9" s="202">
        <f t="shared" si="5"/>
        <v>0</v>
      </c>
      <c r="G9" s="23">
        <f t="shared" si="5"/>
        <v>0</v>
      </c>
    </row>
    <row r="10" spans="1:19" x14ac:dyDescent="0.25">
      <c r="A10" s="16" t="s">
        <v>303</v>
      </c>
      <c r="B10" s="200">
        <f t="shared" ref="B10:G10" si="6">B26+B42+B58+B74+B90+B106+B122+B138+B154+B170+B186+B202+B218+B234+B250+B266+B282+B298+B314+B330</f>
        <v>0</v>
      </c>
      <c r="C10" s="202">
        <f t="shared" si="6"/>
        <v>0</v>
      </c>
      <c r="D10" s="202">
        <f>D26+D42+D58+D74+D90+D106+D122+D138+D154+D170+D186+D202+D218+D234+D250+D266+D282+D298+D314+D330</f>
        <v>0</v>
      </c>
      <c r="E10" s="202">
        <f t="shared" si="6"/>
        <v>0</v>
      </c>
      <c r="F10" s="202">
        <f t="shared" si="6"/>
        <v>0</v>
      </c>
      <c r="G10" s="23">
        <f t="shared" si="6"/>
        <v>0</v>
      </c>
    </row>
    <row r="11" spans="1:19" x14ac:dyDescent="0.25">
      <c r="A11" s="16" t="s">
        <v>304</v>
      </c>
      <c r="B11" s="200">
        <f t="shared" ref="B11:G11" si="7">B27+B43+B59+B75+B91+B107+B123+B139+B155+B171+B187+B203+B219+B235+B251+B267+B283+B299+B315+B331</f>
        <v>0</v>
      </c>
      <c r="C11" s="202">
        <f t="shared" si="7"/>
        <v>0</v>
      </c>
      <c r="D11" s="202">
        <f t="shared" si="7"/>
        <v>0</v>
      </c>
      <c r="E11" s="202">
        <f t="shared" si="7"/>
        <v>0</v>
      </c>
      <c r="F11" s="202">
        <f t="shared" si="7"/>
        <v>0</v>
      </c>
      <c r="G11" s="23">
        <f t="shared" si="7"/>
        <v>0</v>
      </c>
    </row>
    <row r="12" spans="1:19" x14ac:dyDescent="0.25">
      <c r="A12" s="16" t="s">
        <v>1</v>
      </c>
      <c r="B12" s="200">
        <f t="shared" ref="B12:G12" si="8">B28+B44+B60+B76+B92+B108+B124+B140+B156+B172+B188+B204+B220+B236+B252+B268+B284+B300+B316+B332</f>
        <v>0</v>
      </c>
      <c r="C12" s="202">
        <f t="shared" si="8"/>
        <v>0</v>
      </c>
      <c r="D12" s="202">
        <f t="shared" si="8"/>
        <v>0</v>
      </c>
      <c r="E12" s="202">
        <f t="shared" si="8"/>
        <v>0</v>
      </c>
      <c r="F12" s="202">
        <f t="shared" si="8"/>
        <v>0</v>
      </c>
      <c r="G12" s="23">
        <f t="shared" si="8"/>
        <v>0</v>
      </c>
    </row>
    <row r="13" spans="1:19" ht="15.75" thickBot="1" x14ac:dyDescent="0.3">
      <c r="A13" s="17" t="s">
        <v>4</v>
      </c>
      <c r="B13" s="201">
        <f t="shared" ref="B13:G13" si="9">B29+B45+B61+B77+B93+B109+B125+B141+B157+B173+B189+B205+B221+B237+B253+B269+B285+B301+B317+B333</f>
        <v>0</v>
      </c>
      <c r="C13" s="203">
        <f t="shared" si="9"/>
        <v>0</v>
      </c>
      <c r="D13" s="203">
        <f t="shared" si="9"/>
        <v>0</v>
      </c>
      <c r="E13" s="203">
        <f t="shared" si="9"/>
        <v>0</v>
      </c>
      <c r="F13" s="203">
        <f t="shared" si="9"/>
        <v>0</v>
      </c>
      <c r="G13" s="24">
        <f t="shared" si="9"/>
        <v>0</v>
      </c>
      <c r="S13" s="44"/>
    </row>
    <row r="14" spans="1:19" ht="15.75" thickBot="1" x14ac:dyDescent="0.3"/>
    <row r="15" spans="1:19" ht="15" customHeight="1" x14ac:dyDescent="0.25">
      <c r="A15" s="9" t="s">
        <v>305</v>
      </c>
      <c r="B15" s="11"/>
      <c r="C15" s="26" t="s">
        <v>342</v>
      </c>
      <c r="D15" s="9" t="s">
        <v>308</v>
      </c>
      <c r="E15" s="272"/>
      <c r="F15" s="272"/>
      <c r="J15" s="48"/>
      <c r="K15" s="273" t="s">
        <v>326</v>
      </c>
      <c r="L15" s="273"/>
      <c r="M15" s="273"/>
      <c r="N15" s="274"/>
      <c r="O15" s="39"/>
      <c r="P15" s="39"/>
      <c r="Q15" s="39"/>
    </row>
    <row r="16" spans="1:19" x14ac:dyDescent="0.25">
      <c r="A16" s="9" t="s">
        <v>306</v>
      </c>
      <c r="B16" s="10"/>
      <c r="C16" s="46">
        <f>IF(IF(G16="",E16,G16)="",0,IF(G16="",E16,G16))</f>
        <v>0</v>
      </c>
      <c r="D16" s="9" t="s">
        <v>372</v>
      </c>
      <c r="E16" s="12" t="str">
        <f>_xlfn.IFNA(VLOOKUP(B16,'List of subsidy rates'!$A:$K,MATCH(CONCATENATE(E15," - ",$H$1),'List of subsidy rates'!$A$1:$K$1,0),FALSE),"")</f>
        <v/>
      </c>
      <c r="F16" s="9" t="s">
        <v>373</v>
      </c>
      <c r="G16" s="160"/>
      <c r="H16" s="218">
        <f>ROUND(IF(E15="",0,IF(LEFT(E15,6)="Public",B27*0.44,B20*0.3)),2)</f>
        <v>0</v>
      </c>
      <c r="J16" s="49"/>
      <c r="K16" s="275"/>
      <c r="L16" s="275"/>
      <c r="M16" s="275"/>
      <c r="N16" s="276"/>
      <c r="O16" s="39"/>
      <c r="P16" s="39"/>
      <c r="Q16" s="39"/>
    </row>
    <row r="17" spans="1:17" x14ac:dyDescent="0.25">
      <c r="A17" s="9" t="s">
        <v>375</v>
      </c>
      <c r="B17" s="164" t="str">
        <f>IF(E15="","",IF(E15="Public research and knowledge dissemination organization",0.44,0.3))</f>
        <v/>
      </c>
      <c r="C17" s="9" t="s">
        <v>307</v>
      </c>
      <c r="D17" s="163" t="str">
        <f>IF(E15="","",IF(LEFT(E15,6)="Public",B27*0.44-B28,B20*0.3-B28))</f>
        <v/>
      </c>
      <c r="E17" s="161"/>
      <c r="F17" s="9"/>
      <c r="G17" s="162"/>
      <c r="J17" s="49"/>
      <c r="K17" s="275"/>
      <c r="L17" s="275"/>
      <c r="M17" s="275"/>
      <c r="N17" s="276"/>
      <c r="O17" s="39"/>
      <c r="P17" s="39"/>
      <c r="Q17" s="39"/>
    </row>
    <row r="18" spans="1:17" ht="15.75" thickBot="1" x14ac:dyDescent="0.3">
      <c r="J18" s="50"/>
      <c r="K18" s="277"/>
      <c r="L18" s="277"/>
      <c r="M18" s="277"/>
      <c r="N18" s="278"/>
      <c r="O18" s="39"/>
      <c r="P18" s="39"/>
      <c r="Q18" s="39"/>
    </row>
    <row r="19" spans="1:17" ht="30.75" thickBot="1" x14ac:dyDescent="0.3">
      <c r="A19" s="219" t="str">
        <f>IF(B29&gt;0,"Ja","")</f>
        <v/>
      </c>
      <c r="B19" s="13" t="s">
        <v>292</v>
      </c>
      <c r="C19" s="196" t="s">
        <v>293</v>
      </c>
      <c r="D19" s="196" t="s">
        <v>294</v>
      </c>
      <c r="E19" s="196" t="s">
        <v>341</v>
      </c>
      <c r="F19" s="196" t="s">
        <v>295</v>
      </c>
      <c r="G19" s="14" t="s">
        <v>296</v>
      </c>
      <c r="J19" s="25" t="s">
        <v>327</v>
      </c>
      <c r="P19" t="str">
        <f>IF(Q29="","",IF(RIGHT(E15,10)="Virksomhed",IF(SUM(Q20:Q28)/COUNT(Q20:Q28)&lt;&gt;Q29,1,""),""))</f>
        <v/>
      </c>
      <c r="Q19" s="26" t="s">
        <v>374</v>
      </c>
    </row>
    <row r="20" spans="1:17" x14ac:dyDescent="0.25">
      <c r="A20" s="15" t="s">
        <v>297</v>
      </c>
      <c r="B20" s="18"/>
      <c r="C20" s="202">
        <f t="shared" ref="C20:C26" si="10">IFERROR(IF($G$16="",IF(E20="",B20*$E$16,E20),IF(E20="",B20*$G$16,E20)),0)</f>
        <v>0</v>
      </c>
      <c r="D20" s="202">
        <f>IFERROR(B20-C20-F20,0)</f>
        <v>0</v>
      </c>
      <c r="E20" s="19"/>
      <c r="F20" s="19"/>
      <c r="G20" s="45"/>
      <c r="H20">
        <f>IF(B20="",0,B20)</f>
        <v>0</v>
      </c>
      <c r="I20">
        <f t="shared" ref="I20:I29" si="11">IF($E$15&lt;&gt;"Public research and knowledge dissemination organization",0,IF(B20="",0,B20))</f>
        <v>0</v>
      </c>
      <c r="J20" s="20"/>
      <c r="K20" s="20"/>
      <c r="L20" s="20"/>
      <c r="M20" s="20"/>
      <c r="N20" s="20"/>
      <c r="O20" s="20"/>
      <c r="P20" s="1" t="str">
        <f t="shared" ref="P20:P29" si="12">A20</f>
        <v>Salary</v>
      </c>
      <c r="Q20" s="51" t="str">
        <f t="shared" ref="Q20:Q29" si="13">IFERROR(C20/B20,"")</f>
        <v/>
      </c>
    </row>
    <row r="21" spans="1:17" x14ac:dyDescent="0.25">
      <c r="A21" s="16" t="s">
        <v>298</v>
      </c>
      <c r="B21" s="18"/>
      <c r="C21" s="202">
        <f t="shared" si="10"/>
        <v>0</v>
      </c>
      <c r="D21" s="202">
        <f t="shared" ref="D21:D26" si="14">IFERROR(B21-C21-F21,0)</f>
        <v>0</v>
      </c>
      <c r="E21" s="19"/>
      <c r="F21" s="19"/>
      <c r="G21" s="45"/>
      <c r="H21">
        <f t="shared" ref="H21:H28" si="15">IF(B21="",0,B21)</f>
        <v>0</v>
      </c>
      <c r="I21">
        <f t="shared" si="11"/>
        <v>0</v>
      </c>
      <c r="P21" s="4" t="str">
        <f t="shared" si="12"/>
        <v>External assistance</v>
      </c>
      <c r="Q21" s="52" t="str">
        <f t="shared" si="13"/>
        <v/>
      </c>
    </row>
    <row r="22" spans="1:17" x14ac:dyDescent="0.25">
      <c r="A22" s="16" t="s">
        <v>299</v>
      </c>
      <c r="B22" s="18"/>
      <c r="C22" s="202">
        <f t="shared" si="10"/>
        <v>0</v>
      </c>
      <c r="D22" s="202">
        <f t="shared" si="14"/>
        <v>0</v>
      </c>
      <c r="E22" s="19"/>
      <c r="F22" s="19"/>
      <c r="G22" s="45"/>
      <c r="H22">
        <f t="shared" si="15"/>
        <v>0</v>
      </c>
      <c r="I22">
        <f t="shared" si="11"/>
        <v>0</v>
      </c>
      <c r="P22" s="4" t="str">
        <f t="shared" si="12"/>
        <v>Other costs</v>
      </c>
      <c r="Q22" s="52" t="str">
        <f t="shared" si="13"/>
        <v/>
      </c>
    </row>
    <row r="23" spans="1:17" x14ac:dyDescent="0.25">
      <c r="A23" s="16" t="s">
        <v>300</v>
      </c>
      <c r="B23" s="18"/>
      <c r="C23" s="202">
        <f t="shared" si="10"/>
        <v>0</v>
      </c>
      <c r="D23" s="202">
        <f t="shared" si="14"/>
        <v>0</v>
      </c>
      <c r="E23" s="19"/>
      <c r="F23" s="19"/>
      <c r="G23" s="45"/>
      <c r="H23">
        <f t="shared" si="15"/>
        <v>0</v>
      </c>
      <c r="I23">
        <f t="shared" si="11"/>
        <v>0</v>
      </c>
      <c r="P23" s="4" t="str">
        <f t="shared" si="12"/>
        <v>Apparatus/equipment</v>
      </c>
      <c r="Q23" s="52" t="str">
        <f t="shared" si="13"/>
        <v/>
      </c>
    </row>
    <row r="24" spans="1:17" x14ac:dyDescent="0.25">
      <c r="A24" s="16" t="s">
        <v>301</v>
      </c>
      <c r="B24" s="18"/>
      <c r="C24" s="202">
        <f t="shared" si="10"/>
        <v>0</v>
      </c>
      <c r="D24" s="202">
        <f t="shared" si="14"/>
        <v>0</v>
      </c>
      <c r="E24" s="19"/>
      <c r="F24" s="19"/>
      <c r="G24" s="45"/>
      <c r="H24">
        <f t="shared" si="15"/>
        <v>0</v>
      </c>
      <c r="I24">
        <f t="shared" si="11"/>
        <v>0</v>
      </c>
      <c r="P24" s="4" t="str">
        <f t="shared" si="12"/>
        <v>Scrap value</v>
      </c>
      <c r="Q24" s="52" t="str">
        <f t="shared" si="13"/>
        <v/>
      </c>
    </row>
    <row r="25" spans="1:17" x14ac:dyDescent="0.25">
      <c r="A25" s="16" t="s">
        <v>302</v>
      </c>
      <c r="B25" s="18"/>
      <c r="C25" s="202">
        <f t="shared" si="10"/>
        <v>0</v>
      </c>
      <c r="D25" s="202">
        <f t="shared" si="14"/>
        <v>0</v>
      </c>
      <c r="E25" s="19"/>
      <c r="F25" s="19"/>
      <c r="G25" s="45"/>
      <c r="H25">
        <f t="shared" si="15"/>
        <v>0</v>
      </c>
      <c r="I25">
        <f t="shared" si="11"/>
        <v>0</v>
      </c>
      <c r="P25" s="4" t="str">
        <f t="shared" si="12"/>
        <v>Income, if any</v>
      </c>
      <c r="Q25" s="52" t="str">
        <f t="shared" si="13"/>
        <v/>
      </c>
    </row>
    <row r="26" spans="1:17" x14ac:dyDescent="0.25">
      <c r="A26" s="16" t="s">
        <v>303</v>
      </c>
      <c r="B26" s="18"/>
      <c r="C26" s="202">
        <f t="shared" si="10"/>
        <v>0</v>
      </c>
      <c r="D26" s="202">
        <f t="shared" si="14"/>
        <v>0</v>
      </c>
      <c r="E26" s="19"/>
      <c r="F26" s="19"/>
      <c r="G26" s="45"/>
      <c r="H26">
        <f t="shared" si="15"/>
        <v>0</v>
      </c>
      <c r="I26">
        <f t="shared" si="11"/>
        <v>0</v>
      </c>
      <c r="P26" s="4" t="str">
        <f t="shared" si="12"/>
        <v>Audit costs</v>
      </c>
      <c r="Q26" s="52" t="str">
        <f t="shared" si="13"/>
        <v/>
      </c>
    </row>
    <row r="27" spans="1:17" x14ac:dyDescent="0.25">
      <c r="A27" s="16" t="s">
        <v>304</v>
      </c>
      <c r="B27" s="200">
        <f t="shared" ref="B27:F27" si="16">SUM(B20:B26)</f>
        <v>0</v>
      </c>
      <c r="C27" s="202">
        <f t="shared" si="16"/>
        <v>0</v>
      </c>
      <c r="D27" s="202">
        <f t="shared" si="16"/>
        <v>0</v>
      </c>
      <c r="E27" s="202">
        <f t="shared" si="16"/>
        <v>0</v>
      </c>
      <c r="F27" s="202">
        <f t="shared" si="16"/>
        <v>0</v>
      </c>
      <c r="G27" s="23">
        <f>SUM(G20:G26)</f>
        <v>0</v>
      </c>
      <c r="H27">
        <f t="shared" si="15"/>
        <v>0</v>
      </c>
      <c r="I27">
        <f t="shared" si="11"/>
        <v>0</v>
      </c>
      <c r="P27" s="4" t="str">
        <f t="shared" si="12"/>
        <v>Total excl. OH</v>
      </c>
      <c r="Q27" s="52" t="str">
        <f t="shared" si="13"/>
        <v/>
      </c>
    </row>
    <row r="28" spans="1:17" x14ac:dyDescent="0.25">
      <c r="A28" s="16" t="s">
        <v>1</v>
      </c>
      <c r="B28" s="204"/>
      <c r="C28" s="202">
        <f>IFERROR(IF($G$16="",IF(E28="",B28*$E$16,E28),IF(E28="",B28*$G$16,E28)),0)</f>
        <v>0</v>
      </c>
      <c r="D28" s="202">
        <f>IFERROR(B28-C28-F28,0)</f>
        <v>0</v>
      </c>
      <c r="E28" s="205"/>
      <c r="F28" s="205"/>
      <c r="G28" s="45"/>
      <c r="H28">
        <f t="shared" si="15"/>
        <v>0</v>
      </c>
      <c r="I28">
        <f t="shared" si="11"/>
        <v>0</v>
      </c>
      <c r="P28" s="4" t="str">
        <f t="shared" si="12"/>
        <v>OH</v>
      </c>
      <c r="Q28" s="52" t="str">
        <f t="shared" si="13"/>
        <v/>
      </c>
    </row>
    <row r="29" spans="1:17" ht="15.75" thickBot="1" x14ac:dyDescent="0.3">
      <c r="A29" s="17" t="s">
        <v>4</v>
      </c>
      <c r="B29" s="201">
        <f t="shared" ref="B29:H29" si="17">SUM(B20:B26)+B28</f>
        <v>0</v>
      </c>
      <c r="C29" s="203">
        <f t="shared" si="17"/>
        <v>0</v>
      </c>
      <c r="D29" s="203">
        <f t="shared" si="17"/>
        <v>0</v>
      </c>
      <c r="E29" s="203">
        <f t="shared" si="17"/>
        <v>0</v>
      </c>
      <c r="F29" s="203">
        <f t="shared" si="17"/>
        <v>0</v>
      </c>
      <c r="G29" s="24">
        <f t="shared" si="17"/>
        <v>0</v>
      </c>
      <c r="H29">
        <f t="shared" si="17"/>
        <v>0</v>
      </c>
      <c r="I29">
        <f t="shared" si="11"/>
        <v>0</v>
      </c>
      <c r="J29" s="21"/>
      <c r="K29" s="21"/>
      <c r="L29" s="21"/>
      <c r="M29" s="21"/>
      <c r="N29" s="21"/>
      <c r="O29" s="21"/>
      <c r="P29" s="7" t="str">
        <f t="shared" si="12"/>
        <v>Total</v>
      </c>
      <c r="Q29" s="53" t="str">
        <f t="shared" si="13"/>
        <v/>
      </c>
    </row>
    <row r="31" spans="1:17" x14ac:dyDescent="0.25">
      <c r="A31" s="9" t="s">
        <v>305</v>
      </c>
      <c r="B31" s="11"/>
      <c r="C31" s="26" t="s">
        <v>162</v>
      </c>
      <c r="D31" s="9" t="s">
        <v>308</v>
      </c>
      <c r="E31" s="272"/>
      <c r="F31" s="272"/>
    </row>
    <row r="32" spans="1:17" x14ac:dyDescent="0.25">
      <c r="A32" s="9" t="s">
        <v>306</v>
      </c>
      <c r="B32" s="10"/>
      <c r="C32" s="46">
        <f>IF(IF(G32="",E32,G32)="",0,IF(G32="",E32,G32))</f>
        <v>0</v>
      </c>
      <c r="D32" s="9" t="s">
        <v>372</v>
      </c>
      <c r="E32" s="12" t="str">
        <f>_xlfn.IFNA(VLOOKUP(B32,'List of subsidy rates'!$A:$K,MATCH(CONCATENATE(E31," - ",$H$1),'List of subsidy rates'!$A$1:$K$1,0),FALSE),"")</f>
        <v/>
      </c>
      <c r="F32" s="9" t="s">
        <v>373</v>
      </c>
      <c r="G32" s="160"/>
      <c r="H32">
        <f>ROUND(IF(E31="",0,IF(LEFT(E31,6)="Public",B43*0.44,B36*0.3)),2)</f>
        <v>0</v>
      </c>
    </row>
    <row r="33" spans="1:17" x14ac:dyDescent="0.25">
      <c r="A33" s="9" t="s">
        <v>375</v>
      </c>
      <c r="B33" s="164" t="str">
        <f>IF(E31="","",IF(E31="Public research and knowledge dissemination organization",0.44,0.3))</f>
        <v/>
      </c>
      <c r="C33" s="9" t="s">
        <v>307</v>
      </c>
      <c r="D33" s="163" t="str">
        <f>IF(E31="","",IF(LEFT(E31,6)="Public",B43*0.44-B44,B36*0.3-B44))</f>
        <v/>
      </c>
      <c r="E33" s="161"/>
      <c r="F33" s="9"/>
      <c r="G33" s="162"/>
    </row>
    <row r="34" spans="1:17" ht="15.75" thickBot="1" x14ac:dyDescent="0.3"/>
    <row r="35" spans="1:17" ht="30.75" thickBot="1" x14ac:dyDescent="0.3">
      <c r="A35" s="219" t="str">
        <f>IF(B45&gt;0,"Ja","")</f>
        <v/>
      </c>
      <c r="B35" s="13" t="s">
        <v>292</v>
      </c>
      <c r="C35" s="196" t="s">
        <v>293</v>
      </c>
      <c r="D35" s="196" t="s">
        <v>294</v>
      </c>
      <c r="E35" s="196" t="s">
        <v>341</v>
      </c>
      <c r="F35" s="196" t="s">
        <v>295</v>
      </c>
      <c r="G35" s="14" t="s">
        <v>296</v>
      </c>
      <c r="J35" s="25" t="s">
        <v>327</v>
      </c>
      <c r="P35" t="str">
        <f>IF(Q45="","",IF(RIGHT(E31,10)="Virksomhed",IF(SUM(Q36:Q44)/COUNT(Q36:Q44)&lt;&gt;Q45,1,""),""))</f>
        <v/>
      </c>
      <c r="Q35" s="26" t="s">
        <v>374</v>
      </c>
    </row>
    <row r="36" spans="1:17" x14ac:dyDescent="0.25">
      <c r="A36" s="15" t="s">
        <v>297</v>
      </c>
      <c r="B36" s="18"/>
      <c r="C36" s="202">
        <f>IFERROR(IF($G$32="",IF(E36="",B36*$E$32,E36),IF(E36="",B36*$G$32,E36)),0)</f>
        <v>0</v>
      </c>
      <c r="D36" s="202">
        <f>IFERROR(B36-C36-F36,0)</f>
        <v>0</v>
      </c>
      <c r="E36" s="19"/>
      <c r="F36" s="19"/>
      <c r="G36" s="45"/>
      <c r="H36">
        <f t="shared" ref="H36:H42" si="18">IF(B36="",0,B36)</f>
        <v>0</v>
      </c>
      <c r="I36">
        <f t="shared" ref="I36:I45" si="19">IF($E$31&lt;&gt;"Public research and knowledge dissemination organization",0,IF(B36="",0,B36))</f>
        <v>0</v>
      </c>
      <c r="J36" s="20"/>
      <c r="K36" s="20"/>
      <c r="L36" s="20"/>
      <c r="M36" s="20"/>
      <c r="N36" s="20"/>
      <c r="O36" s="20"/>
      <c r="P36" s="1" t="str">
        <f t="shared" ref="P36:P45" si="20">A36</f>
        <v>Salary</v>
      </c>
      <c r="Q36" s="51" t="str">
        <f t="shared" ref="Q36:Q45" si="21">IFERROR(C36/B36,"")</f>
        <v/>
      </c>
    </row>
    <row r="37" spans="1:17" x14ac:dyDescent="0.25">
      <c r="A37" s="16" t="s">
        <v>298</v>
      </c>
      <c r="B37" s="18"/>
      <c r="C37" s="202">
        <f t="shared" ref="C37:C42" si="22">IFERROR(IF($G$32="",IF(E37="",B37*$E$32,E37),IF(E37="",B37*$G$32,E37)),0)</f>
        <v>0</v>
      </c>
      <c r="D37" s="202">
        <f t="shared" ref="D37:D42" si="23">IFERROR(B37-C37-F37,0)</f>
        <v>0</v>
      </c>
      <c r="E37" s="19"/>
      <c r="F37" s="19"/>
      <c r="G37" s="45"/>
      <c r="H37">
        <f t="shared" si="18"/>
        <v>0</v>
      </c>
      <c r="I37">
        <f t="shared" si="19"/>
        <v>0</v>
      </c>
      <c r="P37" s="4" t="str">
        <f t="shared" si="20"/>
        <v>External assistance</v>
      </c>
      <c r="Q37" s="52" t="str">
        <f t="shared" si="21"/>
        <v/>
      </c>
    </row>
    <row r="38" spans="1:17" x14ac:dyDescent="0.25">
      <c r="A38" s="16" t="s">
        <v>299</v>
      </c>
      <c r="B38" s="18"/>
      <c r="C38" s="202">
        <f t="shared" si="22"/>
        <v>0</v>
      </c>
      <c r="D38" s="202">
        <f t="shared" si="23"/>
        <v>0</v>
      </c>
      <c r="E38" s="19"/>
      <c r="F38" s="19"/>
      <c r="G38" s="45"/>
      <c r="H38">
        <f t="shared" si="18"/>
        <v>0</v>
      </c>
      <c r="I38">
        <f t="shared" si="19"/>
        <v>0</v>
      </c>
      <c r="P38" s="4" t="str">
        <f t="shared" si="20"/>
        <v>Other costs</v>
      </c>
      <c r="Q38" s="52" t="str">
        <f t="shared" si="21"/>
        <v/>
      </c>
    </row>
    <row r="39" spans="1:17" x14ac:dyDescent="0.25">
      <c r="A39" s="16" t="s">
        <v>300</v>
      </c>
      <c r="B39" s="18"/>
      <c r="C39" s="202">
        <f t="shared" si="22"/>
        <v>0</v>
      </c>
      <c r="D39" s="202">
        <f t="shared" si="23"/>
        <v>0</v>
      </c>
      <c r="E39" s="19"/>
      <c r="F39" s="19"/>
      <c r="G39" s="45"/>
      <c r="H39">
        <f t="shared" si="18"/>
        <v>0</v>
      </c>
      <c r="I39">
        <f t="shared" si="19"/>
        <v>0</v>
      </c>
      <c r="P39" s="4" t="str">
        <f t="shared" si="20"/>
        <v>Apparatus/equipment</v>
      </c>
      <c r="Q39" s="52" t="str">
        <f t="shared" si="21"/>
        <v/>
      </c>
    </row>
    <row r="40" spans="1:17" x14ac:dyDescent="0.25">
      <c r="A40" s="16" t="s">
        <v>301</v>
      </c>
      <c r="B40" s="18"/>
      <c r="C40" s="202">
        <f t="shared" si="22"/>
        <v>0</v>
      </c>
      <c r="D40" s="202">
        <f t="shared" si="23"/>
        <v>0</v>
      </c>
      <c r="E40" s="19"/>
      <c r="F40" s="19"/>
      <c r="G40" s="45"/>
      <c r="H40">
        <f t="shared" si="18"/>
        <v>0</v>
      </c>
      <c r="I40">
        <f t="shared" si="19"/>
        <v>0</v>
      </c>
      <c r="P40" s="4" t="str">
        <f t="shared" si="20"/>
        <v>Scrap value</v>
      </c>
      <c r="Q40" s="52" t="str">
        <f t="shared" si="21"/>
        <v/>
      </c>
    </row>
    <row r="41" spans="1:17" x14ac:dyDescent="0.25">
      <c r="A41" s="16" t="s">
        <v>302</v>
      </c>
      <c r="B41" s="18"/>
      <c r="C41" s="202">
        <f t="shared" si="22"/>
        <v>0</v>
      </c>
      <c r="D41" s="202">
        <f t="shared" si="23"/>
        <v>0</v>
      </c>
      <c r="E41" s="19"/>
      <c r="F41" s="19"/>
      <c r="G41" s="45"/>
      <c r="H41">
        <f t="shared" si="18"/>
        <v>0</v>
      </c>
      <c r="I41">
        <f t="shared" si="19"/>
        <v>0</v>
      </c>
      <c r="P41" s="4" t="str">
        <f t="shared" si="20"/>
        <v>Income, if any</v>
      </c>
      <c r="Q41" s="52" t="str">
        <f t="shared" si="21"/>
        <v/>
      </c>
    </row>
    <row r="42" spans="1:17" x14ac:dyDescent="0.25">
      <c r="A42" s="16" t="s">
        <v>303</v>
      </c>
      <c r="B42" s="18"/>
      <c r="C42" s="202">
        <f t="shared" si="22"/>
        <v>0</v>
      </c>
      <c r="D42" s="202">
        <f t="shared" si="23"/>
        <v>0</v>
      </c>
      <c r="E42" s="19"/>
      <c r="F42" s="19"/>
      <c r="G42" s="45"/>
      <c r="H42">
        <f t="shared" si="18"/>
        <v>0</v>
      </c>
      <c r="I42">
        <f t="shared" si="19"/>
        <v>0</v>
      </c>
      <c r="P42" s="4" t="str">
        <f t="shared" si="20"/>
        <v>Audit costs</v>
      </c>
      <c r="Q42" s="52" t="str">
        <f t="shared" si="21"/>
        <v/>
      </c>
    </row>
    <row r="43" spans="1:17" x14ac:dyDescent="0.25">
      <c r="A43" s="16" t="s">
        <v>304</v>
      </c>
      <c r="B43" s="200">
        <f>SUM(B36:B42)</f>
        <v>0</v>
      </c>
      <c r="C43" s="202">
        <f>SUM(C36:C42)</f>
        <v>0</v>
      </c>
      <c r="D43" s="202">
        <f>SUM(D36:D42)</f>
        <v>0</v>
      </c>
      <c r="E43" s="202">
        <f>SUM(E36:E42)</f>
        <v>0</v>
      </c>
      <c r="F43" s="202">
        <f>SUM(F36:F42)</f>
        <v>0</v>
      </c>
      <c r="G43" s="23">
        <f t="shared" ref="G43" si="24">SUM(G36:G42)</f>
        <v>0</v>
      </c>
      <c r="H43">
        <f>SUM(H36:H42)</f>
        <v>0</v>
      </c>
      <c r="I43">
        <f t="shared" si="19"/>
        <v>0</v>
      </c>
      <c r="P43" s="4" t="str">
        <f t="shared" si="20"/>
        <v>Total excl. OH</v>
      </c>
      <c r="Q43" s="52" t="str">
        <f t="shared" si="21"/>
        <v/>
      </c>
    </row>
    <row r="44" spans="1:17" x14ac:dyDescent="0.25">
      <c r="A44" s="16" t="s">
        <v>1</v>
      </c>
      <c r="B44" s="204"/>
      <c r="C44" s="202">
        <f>IFERROR(IF($G$32="",IF(E44="",B44*$E$32,E44),IF(E44="",B44*$G$32,E44)),0)</f>
        <v>0</v>
      </c>
      <c r="D44" s="202">
        <f>IFERROR(B44-C44-F44,0)</f>
        <v>0</v>
      </c>
      <c r="E44" s="205"/>
      <c r="F44" s="205"/>
      <c r="G44" s="45"/>
      <c r="H44">
        <f>IF(B44="",0,B44)</f>
        <v>0</v>
      </c>
      <c r="I44">
        <f t="shared" si="19"/>
        <v>0</v>
      </c>
      <c r="P44" s="4" t="str">
        <f t="shared" si="20"/>
        <v>OH</v>
      </c>
      <c r="Q44" s="52" t="str">
        <f t="shared" si="21"/>
        <v/>
      </c>
    </row>
    <row r="45" spans="1:17" ht="15.75" thickBot="1" x14ac:dyDescent="0.3">
      <c r="A45" s="17" t="s">
        <v>4</v>
      </c>
      <c r="B45" s="201">
        <f>SUM(B36:B42)+B44</f>
        <v>0</v>
      </c>
      <c r="C45" s="203">
        <f>SUM(C36:C42)+C44</f>
        <v>0</v>
      </c>
      <c r="D45" s="203">
        <f>SUM(D36:D42)+D44</f>
        <v>0</v>
      </c>
      <c r="E45" s="203">
        <f>SUM(E36:E42)+E44</f>
        <v>0</v>
      </c>
      <c r="F45" s="203">
        <f>SUM(F36:F42)+F44</f>
        <v>0</v>
      </c>
      <c r="G45" s="24">
        <f t="shared" ref="G45" si="25">SUM(G36:G42)+G44</f>
        <v>0</v>
      </c>
      <c r="H45">
        <f>SUM(H36:H42)+H44</f>
        <v>0</v>
      </c>
      <c r="I45">
        <f t="shared" si="19"/>
        <v>0</v>
      </c>
      <c r="J45" s="21"/>
      <c r="K45" s="21"/>
      <c r="L45" s="21"/>
      <c r="M45" s="21"/>
      <c r="N45" s="21"/>
      <c r="O45" s="21"/>
      <c r="P45" s="7" t="str">
        <f t="shared" si="20"/>
        <v>Total</v>
      </c>
      <c r="Q45" s="53" t="str">
        <f t="shared" si="21"/>
        <v/>
      </c>
    </row>
    <row r="47" spans="1:17" x14ac:dyDescent="0.25">
      <c r="A47" s="9" t="s">
        <v>305</v>
      </c>
      <c r="B47" s="11"/>
      <c r="C47" s="26" t="s">
        <v>163</v>
      </c>
      <c r="D47" s="9" t="s">
        <v>308</v>
      </c>
      <c r="E47" s="272" t="s">
        <v>284</v>
      </c>
      <c r="F47" s="272"/>
    </row>
    <row r="48" spans="1:17" x14ac:dyDescent="0.25">
      <c r="A48" s="9" t="s">
        <v>306</v>
      </c>
      <c r="B48" s="10" t="s">
        <v>288</v>
      </c>
      <c r="C48" s="46">
        <f>IF(IF(G48="",E48,G48)="",0,IF(G48="",E48,G48))</f>
        <v>0</v>
      </c>
      <c r="D48" s="9" t="s">
        <v>372</v>
      </c>
      <c r="E48" s="12" t="str">
        <f>_xlfn.IFNA(VLOOKUP(B48,'List of subsidy rates'!$A:$K,MATCH(CONCATENATE(E47," - ",$H$1),'List of subsidy rates'!$A$1:$K$1,0),FALSE),"")</f>
        <v/>
      </c>
      <c r="F48" s="9" t="s">
        <v>373</v>
      </c>
      <c r="G48" s="160"/>
      <c r="H48">
        <f>ROUND(IF(E47="",0,IF(LEFT(E47,6)="Public",B59*0.44,B52*0.3)),2)</f>
        <v>0</v>
      </c>
    </row>
    <row r="49" spans="1:17" x14ac:dyDescent="0.25">
      <c r="A49" s="9" t="s">
        <v>375</v>
      </c>
      <c r="B49" s="164">
        <f>IF(E47="","",IF(E47="Public research and knowledge dissemination organization",0.44,0.3))</f>
        <v>0.3</v>
      </c>
      <c r="C49" s="9" t="s">
        <v>307</v>
      </c>
      <c r="D49" s="163">
        <f>IF(E47="","",IF(LEFT(E47,6)="Public",B59*0.44-B60,B52*0.3-B60))</f>
        <v>0</v>
      </c>
      <c r="E49" s="161"/>
      <c r="F49" s="9"/>
      <c r="G49" s="162"/>
    </row>
    <row r="50" spans="1:17" ht="15.75" thickBot="1" x14ac:dyDescent="0.3"/>
    <row r="51" spans="1:17" ht="30.75" thickBot="1" x14ac:dyDescent="0.3">
      <c r="A51" s="219" t="str">
        <f>IF(B61&gt;0,"Ja","")</f>
        <v/>
      </c>
      <c r="B51" s="13" t="s">
        <v>292</v>
      </c>
      <c r="C51" s="196" t="s">
        <v>293</v>
      </c>
      <c r="D51" s="196" t="s">
        <v>294</v>
      </c>
      <c r="E51" s="196" t="s">
        <v>341</v>
      </c>
      <c r="F51" s="196" t="s">
        <v>295</v>
      </c>
      <c r="G51" s="14" t="s">
        <v>296</v>
      </c>
      <c r="J51" s="25" t="s">
        <v>327</v>
      </c>
      <c r="P51" t="str">
        <f>IF(Q61="","",IF(RIGHT(E47,10)="Virksomhed",IF(SUM(Q52:Q60)/COUNT(Q52:Q60)&lt;&gt;Q61,1,""),""))</f>
        <v/>
      </c>
      <c r="Q51" s="26" t="s">
        <v>374</v>
      </c>
    </row>
    <row r="52" spans="1:17" x14ac:dyDescent="0.25">
      <c r="A52" s="15" t="s">
        <v>297</v>
      </c>
      <c r="B52" s="18"/>
      <c r="C52" s="202">
        <f t="shared" ref="C52:C58" si="26">IFERROR(IF($G$48="",IF(E52="",B52*$E$48,E52),IF(E52="",B52*$G$48,E52)),0)</f>
        <v>0</v>
      </c>
      <c r="D52" s="202">
        <f>IFERROR(B52-C52-F52,0)</f>
        <v>0</v>
      </c>
      <c r="E52" s="19"/>
      <c r="F52" s="19"/>
      <c r="G52" s="45"/>
      <c r="H52">
        <f t="shared" ref="H52:H58" si="27">IF(B52="",0,B52)</f>
        <v>0</v>
      </c>
      <c r="I52">
        <f t="shared" ref="I52:I61" si="28">IF($E$47&lt;&gt;"Public research and knowledge dissemination organization",0,IF(B52="",0,B52))</f>
        <v>0</v>
      </c>
      <c r="J52" s="20"/>
      <c r="K52" s="20"/>
      <c r="L52" s="20"/>
      <c r="M52" s="20"/>
      <c r="N52" s="20"/>
      <c r="O52" s="20"/>
      <c r="P52" s="1" t="str">
        <f t="shared" ref="P52:P61" si="29">A52</f>
        <v>Salary</v>
      </c>
      <c r="Q52" s="51" t="str">
        <f t="shared" ref="Q52:Q61" si="30">IFERROR(C52/B52,"")</f>
        <v/>
      </c>
    </row>
    <row r="53" spans="1:17" x14ac:dyDescent="0.25">
      <c r="A53" s="16" t="s">
        <v>298</v>
      </c>
      <c r="B53" s="18"/>
      <c r="C53" s="202">
        <f t="shared" si="26"/>
        <v>0</v>
      </c>
      <c r="D53" s="202">
        <f t="shared" ref="D53:D58" si="31">IFERROR(B53-C53-F53,0)</f>
        <v>0</v>
      </c>
      <c r="E53" s="19"/>
      <c r="F53" s="19"/>
      <c r="G53" s="45"/>
      <c r="H53">
        <f t="shared" si="27"/>
        <v>0</v>
      </c>
      <c r="I53">
        <f t="shared" si="28"/>
        <v>0</v>
      </c>
      <c r="P53" s="4" t="str">
        <f t="shared" si="29"/>
        <v>External assistance</v>
      </c>
      <c r="Q53" s="52" t="str">
        <f t="shared" si="30"/>
        <v/>
      </c>
    </row>
    <row r="54" spans="1:17" x14ac:dyDescent="0.25">
      <c r="A54" s="16" t="s">
        <v>299</v>
      </c>
      <c r="B54" s="18"/>
      <c r="C54" s="202">
        <f t="shared" si="26"/>
        <v>0</v>
      </c>
      <c r="D54" s="202">
        <f t="shared" si="31"/>
        <v>0</v>
      </c>
      <c r="E54" s="19"/>
      <c r="F54" s="19"/>
      <c r="G54" s="45"/>
      <c r="H54">
        <f t="shared" si="27"/>
        <v>0</v>
      </c>
      <c r="I54">
        <f t="shared" si="28"/>
        <v>0</v>
      </c>
      <c r="P54" s="4" t="str">
        <f t="shared" si="29"/>
        <v>Other costs</v>
      </c>
      <c r="Q54" s="52" t="str">
        <f t="shared" si="30"/>
        <v/>
      </c>
    </row>
    <row r="55" spans="1:17" x14ac:dyDescent="0.25">
      <c r="A55" s="16" t="s">
        <v>300</v>
      </c>
      <c r="B55" s="18"/>
      <c r="C55" s="202">
        <f t="shared" si="26"/>
        <v>0</v>
      </c>
      <c r="D55" s="202">
        <f t="shared" si="31"/>
        <v>0</v>
      </c>
      <c r="E55" s="19"/>
      <c r="F55" s="19"/>
      <c r="G55" s="45"/>
      <c r="H55">
        <f t="shared" si="27"/>
        <v>0</v>
      </c>
      <c r="I55">
        <f t="shared" si="28"/>
        <v>0</v>
      </c>
      <c r="P55" s="4" t="str">
        <f t="shared" si="29"/>
        <v>Apparatus/equipment</v>
      </c>
      <c r="Q55" s="52" t="str">
        <f t="shared" si="30"/>
        <v/>
      </c>
    </row>
    <row r="56" spans="1:17" x14ac:dyDescent="0.25">
      <c r="A56" s="16" t="s">
        <v>301</v>
      </c>
      <c r="B56" s="18"/>
      <c r="C56" s="202">
        <f t="shared" si="26"/>
        <v>0</v>
      </c>
      <c r="D56" s="202">
        <f t="shared" si="31"/>
        <v>0</v>
      </c>
      <c r="E56" s="19"/>
      <c r="F56" s="19"/>
      <c r="G56" s="45"/>
      <c r="H56">
        <f t="shared" si="27"/>
        <v>0</v>
      </c>
      <c r="I56">
        <f t="shared" si="28"/>
        <v>0</v>
      </c>
      <c r="P56" s="4" t="str">
        <f t="shared" si="29"/>
        <v>Scrap value</v>
      </c>
      <c r="Q56" s="52" t="str">
        <f t="shared" si="30"/>
        <v/>
      </c>
    </row>
    <row r="57" spans="1:17" x14ac:dyDescent="0.25">
      <c r="A57" s="16" t="s">
        <v>302</v>
      </c>
      <c r="B57" s="18"/>
      <c r="C57" s="202">
        <f t="shared" si="26"/>
        <v>0</v>
      </c>
      <c r="D57" s="202">
        <f t="shared" si="31"/>
        <v>0</v>
      </c>
      <c r="E57" s="19"/>
      <c r="F57" s="19"/>
      <c r="G57" s="45"/>
      <c r="H57">
        <f t="shared" si="27"/>
        <v>0</v>
      </c>
      <c r="I57">
        <f t="shared" si="28"/>
        <v>0</v>
      </c>
      <c r="P57" s="4" t="str">
        <f t="shared" si="29"/>
        <v>Income, if any</v>
      </c>
      <c r="Q57" s="52" t="str">
        <f t="shared" si="30"/>
        <v/>
      </c>
    </row>
    <row r="58" spans="1:17" x14ac:dyDescent="0.25">
      <c r="A58" s="16" t="s">
        <v>303</v>
      </c>
      <c r="B58" s="18"/>
      <c r="C58" s="202">
        <f t="shared" si="26"/>
        <v>0</v>
      </c>
      <c r="D58" s="202">
        <f t="shared" si="31"/>
        <v>0</v>
      </c>
      <c r="E58" s="19"/>
      <c r="F58" s="19"/>
      <c r="G58" s="45"/>
      <c r="H58">
        <f t="shared" si="27"/>
        <v>0</v>
      </c>
      <c r="I58">
        <f t="shared" si="28"/>
        <v>0</v>
      </c>
      <c r="P58" s="4" t="str">
        <f t="shared" si="29"/>
        <v>Audit costs</v>
      </c>
      <c r="Q58" s="52" t="str">
        <f t="shared" si="30"/>
        <v/>
      </c>
    </row>
    <row r="59" spans="1:17" x14ac:dyDescent="0.25">
      <c r="A59" s="16" t="s">
        <v>304</v>
      </c>
      <c r="B59" s="200">
        <f>SUM(B52:B58)</f>
        <v>0</v>
      </c>
      <c r="C59" s="202">
        <f>SUM(C52:C58)</f>
        <v>0</v>
      </c>
      <c r="D59" s="202">
        <f>SUM(D52:D58)</f>
        <v>0</v>
      </c>
      <c r="E59" s="202">
        <f>SUM(E52:E58)</f>
        <v>0</v>
      </c>
      <c r="F59" s="202">
        <f>SUM(F52:F58)</f>
        <v>0</v>
      </c>
      <c r="G59" s="23">
        <f t="shared" ref="G59" si="32">SUM(G52:G58)</f>
        <v>0</v>
      </c>
      <c r="H59">
        <f>SUM(H52:H58)</f>
        <v>0</v>
      </c>
      <c r="I59">
        <f t="shared" si="28"/>
        <v>0</v>
      </c>
      <c r="P59" s="4" t="str">
        <f t="shared" si="29"/>
        <v>Total excl. OH</v>
      </c>
      <c r="Q59" s="52" t="str">
        <f t="shared" si="30"/>
        <v/>
      </c>
    </row>
    <row r="60" spans="1:17" x14ac:dyDescent="0.25">
      <c r="A60" s="16" t="s">
        <v>1</v>
      </c>
      <c r="B60" s="204"/>
      <c r="C60" s="202">
        <f>IFERROR(IF($G$48="",IF(E60="",B60*$E$48,E60),IF(E60="",B60*$G$48,E60)),0)</f>
        <v>0</v>
      </c>
      <c r="D60" s="202">
        <f>IFERROR(B60-C60-F60,0)</f>
        <v>0</v>
      </c>
      <c r="E60" s="205"/>
      <c r="F60" s="205"/>
      <c r="G60" s="45"/>
      <c r="H60">
        <f>IF(B60="",0,B60)</f>
        <v>0</v>
      </c>
      <c r="I60">
        <f t="shared" si="28"/>
        <v>0</v>
      </c>
      <c r="P60" s="4" t="str">
        <f t="shared" si="29"/>
        <v>OH</v>
      </c>
      <c r="Q60" s="52" t="str">
        <f t="shared" si="30"/>
        <v/>
      </c>
    </row>
    <row r="61" spans="1:17" ht="15.75" thickBot="1" x14ac:dyDescent="0.3">
      <c r="A61" s="17" t="s">
        <v>4</v>
      </c>
      <c r="B61" s="201">
        <f>SUM(B52:B58)+B60</f>
        <v>0</v>
      </c>
      <c r="C61" s="203">
        <f>SUM(C52:C58)+C60</f>
        <v>0</v>
      </c>
      <c r="D61" s="203">
        <f>SUM(D52:D58)+D60</f>
        <v>0</v>
      </c>
      <c r="E61" s="203">
        <f>SUM(E52:E58)+E60</f>
        <v>0</v>
      </c>
      <c r="F61" s="203">
        <f>SUM(F52:F58)+F60</f>
        <v>0</v>
      </c>
      <c r="G61" s="24">
        <f t="shared" ref="G61" si="33">SUM(G52:G58)+G60</f>
        <v>0</v>
      </c>
      <c r="H61">
        <f>SUM(H52:H58)+H60</f>
        <v>0</v>
      </c>
      <c r="I61">
        <f t="shared" si="28"/>
        <v>0</v>
      </c>
      <c r="J61" s="21"/>
      <c r="K61" s="21"/>
      <c r="L61" s="21"/>
      <c r="M61" s="21"/>
      <c r="N61" s="21"/>
      <c r="O61" s="21"/>
      <c r="P61" s="7" t="str">
        <f t="shared" si="29"/>
        <v>Total</v>
      </c>
      <c r="Q61" s="53" t="str">
        <f t="shared" si="30"/>
        <v/>
      </c>
    </row>
    <row r="63" spans="1:17" x14ac:dyDescent="0.25">
      <c r="A63" s="9" t="s">
        <v>305</v>
      </c>
      <c r="B63" s="11"/>
      <c r="C63" s="26" t="s">
        <v>164</v>
      </c>
      <c r="D63" s="9" t="s">
        <v>308</v>
      </c>
      <c r="E63" s="272"/>
      <c r="F63" s="272"/>
    </row>
    <row r="64" spans="1:17" x14ac:dyDescent="0.25">
      <c r="A64" s="9" t="s">
        <v>306</v>
      </c>
      <c r="B64" s="10"/>
      <c r="C64" s="46">
        <f>IF(IF(G64="",E64,G64)="",0,IF(G64="",E64,G64))</f>
        <v>0</v>
      </c>
      <c r="D64" s="9" t="s">
        <v>372</v>
      </c>
      <c r="E64" s="12" t="str">
        <f>_xlfn.IFNA(VLOOKUP(B64,'List of subsidy rates'!$A:$K,MATCH(CONCATENATE(E63," - ",$H$1),'List of subsidy rates'!$A$1:$K$1,0),FALSE),"")</f>
        <v/>
      </c>
      <c r="F64" s="9" t="s">
        <v>373</v>
      </c>
      <c r="G64" s="160"/>
      <c r="H64">
        <f>ROUND(IF(E63="",0,IF(LEFT(E63,6)="Public",B75*0.44,B68*0.3)),2)</f>
        <v>0</v>
      </c>
    </row>
    <row r="65" spans="1:17" x14ac:dyDescent="0.25">
      <c r="A65" s="9" t="s">
        <v>375</v>
      </c>
      <c r="B65" s="164" t="str">
        <f>IF(E63="","",IF(E63="Public research and knowledge dissemination organization",0.44,0.3))</f>
        <v/>
      </c>
      <c r="C65" s="9" t="s">
        <v>307</v>
      </c>
      <c r="D65" s="163" t="str">
        <f>IF(E63="","",IF(LEFT(E63,6)="Public",B75*0.44-B76,B68*0.3-B76))</f>
        <v/>
      </c>
      <c r="E65" s="161"/>
      <c r="F65" s="9"/>
      <c r="G65" s="162"/>
    </row>
    <row r="66" spans="1:17" ht="15.75" thickBot="1" x14ac:dyDescent="0.3"/>
    <row r="67" spans="1:17" ht="30.75" thickBot="1" x14ac:dyDescent="0.3">
      <c r="A67" s="219" t="str">
        <f>IF(B77&gt;0,"Ja","")</f>
        <v/>
      </c>
      <c r="B67" s="13" t="s">
        <v>292</v>
      </c>
      <c r="C67" s="196" t="s">
        <v>293</v>
      </c>
      <c r="D67" s="196" t="s">
        <v>294</v>
      </c>
      <c r="E67" s="196" t="s">
        <v>341</v>
      </c>
      <c r="F67" s="196" t="s">
        <v>295</v>
      </c>
      <c r="G67" s="14" t="s">
        <v>296</v>
      </c>
      <c r="J67" s="25" t="s">
        <v>327</v>
      </c>
      <c r="P67" t="str">
        <f>IF(Q77="","",IF(RIGHT(E63,10)="Virksomhed",IF(SUM(Q68:Q76)/COUNT(Q68:Q76)&lt;&gt;Q77,1,""),""))</f>
        <v/>
      </c>
      <c r="Q67" s="26" t="s">
        <v>374</v>
      </c>
    </row>
    <row r="68" spans="1:17" x14ac:dyDescent="0.25">
      <c r="A68" s="15" t="s">
        <v>297</v>
      </c>
      <c r="B68" s="204"/>
      <c r="C68" s="202">
        <f t="shared" ref="C68:C74" si="34">IFERROR(IF($G$64="",IF(E68="",B68*$E$64,E68),IF(E68="",B68*$G$64,E68)),0)</f>
        <v>0</v>
      </c>
      <c r="D68" s="202">
        <f>IFERROR(B68-C68,-F680)</f>
        <v>0</v>
      </c>
      <c r="E68" s="205"/>
      <c r="F68" s="205"/>
      <c r="G68" s="45"/>
      <c r="H68">
        <f t="shared" ref="H68:H74" si="35">IF(B68="",0,B68)</f>
        <v>0</v>
      </c>
      <c r="I68">
        <f t="shared" ref="I68:I77" si="36">IF($E$63&lt;&gt;"Public research and knowledge dissemination organization",0,IF(B68="",0,B68))</f>
        <v>0</v>
      </c>
      <c r="J68" s="20"/>
      <c r="K68" s="20"/>
      <c r="L68" s="20"/>
      <c r="M68" s="20"/>
      <c r="N68" s="20"/>
      <c r="O68" s="20"/>
      <c r="P68" s="1" t="str">
        <f t="shared" ref="P68:P77" si="37">A68</f>
        <v>Salary</v>
      </c>
      <c r="Q68" s="51" t="str">
        <f t="shared" ref="Q68:Q77" si="38">IFERROR(C68/B68,"")</f>
        <v/>
      </c>
    </row>
    <row r="69" spans="1:17" x14ac:dyDescent="0.25">
      <c r="A69" s="16" t="s">
        <v>298</v>
      </c>
      <c r="B69" s="204"/>
      <c r="C69" s="202">
        <f t="shared" si="34"/>
        <v>0</v>
      </c>
      <c r="D69" s="202">
        <f t="shared" ref="D69:D74" si="39">IFERROR(B69-C69,-F681)</f>
        <v>0</v>
      </c>
      <c r="E69" s="205"/>
      <c r="F69" s="205"/>
      <c r="G69" s="45"/>
      <c r="H69">
        <f t="shared" si="35"/>
        <v>0</v>
      </c>
      <c r="I69">
        <f t="shared" si="36"/>
        <v>0</v>
      </c>
      <c r="P69" s="4" t="str">
        <f t="shared" si="37"/>
        <v>External assistance</v>
      </c>
      <c r="Q69" s="52" t="str">
        <f t="shared" si="38"/>
        <v/>
      </c>
    </row>
    <row r="70" spans="1:17" x14ac:dyDescent="0.25">
      <c r="A70" s="16" t="s">
        <v>299</v>
      </c>
      <c r="B70" s="204"/>
      <c r="C70" s="202">
        <f t="shared" si="34"/>
        <v>0</v>
      </c>
      <c r="D70" s="202">
        <f t="shared" si="39"/>
        <v>0</v>
      </c>
      <c r="E70" s="205"/>
      <c r="F70" s="205"/>
      <c r="G70" s="45"/>
      <c r="H70">
        <f t="shared" si="35"/>
        <v>0</v>
      </c>
      <c r="I70">
        <f t="shared" si="36"/>
        <v>0</v>
      </c>
      <c r="P70" s="4" t="str">
        <f t="shared" si="37"/>
        <v>Other costs</v>
      </c>
      <c r="Q70" s="52" t="str">
        <f t="shared" si="38"/>
        <v/>
      </c>
    </row>
    <row r="71" spans="1:17" x14ac:dyDescent="0.25">
      <c r="A71" s="16" t="s">
        <v>300</v>
      </c>
      <c r="B71" s="204"/>
      <c r="C71" s="202">
        <f t="shared" si="34"/>
        <v>0</v>
      </c>
      <c r="D71" s="202">
        <f t="shared" si="39"/>
        <v>0</v>
      </c>
      <c r="E71" s="205"/>
      <c r="F71" s="205"/>
      <c r="G71" s="45"/>
      <c r="H71">
        <f t="shared" si="35"/>
        <v>0</v>
      </c>
      <c r="I71">
        <f t="shared" si="36"/>
        <v>0</v>
      </c>
      <c r="P71" s="4" t="str">
        <f t="shared" si="37"/>
        <v>Apparatus/equipment</v>
      </c>
      <c r="Q71" s="52" t="str">
        <f t="shared" si="38"/>
        <v/>
      </c>
    </row>
    <row r="72" spans="1:17" x14ac:dyDescent="0.25">
      <c r="A72" s="16" t="s">
        <v>301</v>
      </c>
      <c r="B72" s="204"/>
      <c r="C72" s="202">
        <f t="shared" si="34"/>
        <v>0</v>
      </c>
      <c r="D72" s="202">
        <f t="shared" si="39"/>
        <v>0</v>
      </c>
      <c r="E72" s="205"/>
      <c r="F72" s="205"/>
      <c r="G72" s="45"/>
      <c r="H72">
        <f t="shared" si="35"/>
        <v>0</v>
      </c>
      <c r="I72">
        <f t="shared" si="36"/>
        <v>0</v>
      </c>
      <c r="P72" s="4" t="str">
        <f t="shared" si="37"/>
        <v>Scrap value</v>
      </c>
      <c r="Q72" s="52" t="str">
        <f t="shared" si="38"/>
        <v/>
      </c>
    </row>
    <row r="73" spans="1:17" x14ac:dyDescent="0.25">
      <c r="A73" s="16" t="s">
        <v>302</v>
      </c>
      <c r="B73" s="204"/>
      <c r="C73" s="202">
        <f t="shared" si="34"/>
        <v>0</v>
      </c>
      <c r="D73" s="202">
        <f t="shared" si="39"/>
        <v>0</v>
      </c>
      <c r="E73" s="205"/>
      <c r="F73" s="205"/>
      <c r="G73" s="45"/>
      <c r="H73">
        <f t="shared" si="35"/>
        <v>0</v>
      </c>
      <c r="I73">
        <f t="shared" si="36"/>
        <v>0</v>
      </c>
      <c r="P73" s="4" t="str">
        <f t="shared" si="37"/>
        <v>Income, if any</v>
      </c>
      <c r="Q73" s="52" t="str">
        <f t="shared" si="38"/>
        <v/>
      </c>
    </row>
    <row r="74" spans="1:17" x14ac:dyDescent="0.25">
      <c r="A74" s="16" t="s">
        <v>303</v>
      </c>
      <c r="B74" s="204"/>
      <c r="C74" s="202">
        <f t="shared" si="34"/>
        <v>0</v>
      </c>
      <c r="D74" s="202">
        <f t="shared" si="39"/>
        <v>0</v>
      </c>
      <c r="E74" s="205"/>
      <c r="F74" s="205"/>
      <c r="G74" s="45"/>
      <c r="H74">
        <f t="shared" si="35"/>
        <v>0</v>
      </c>
      <c r="I74">
        <f t="shared" si="36"/>
        <v>0</v>
      </c>
      <c r="P74" s="4" t="str">
        <f t="shared" si="37"/>
        <v>Audit costs</v>
      </c>
      <c r="Q74" s="52" t="str">
        <f t="shared" si="38"/>
        <v/>
      </c>
    </row>
    <row r="75" spans="1:17" x14ac:dyDescent="0.25">
      <c r="A75" s="16" t="s">
        <v>304</v>
      </c>
      <c r="B75" s="200">
        <f>SUM(B68:B74)</f>
        <v>0</v>
      </c>
      <c r="C75" s="202">
        <f>SUM(C68:C74)</f>
        <v>0</v>
      </c>
      <c r="D75" s="202">
        <f>SUM(D68:D74)</f>
        <v>0</v>
      </c>
      <c r="E75" s="202">
        <f>SUM(E68:E74)</f>
        <v>0</v>
      </c>
      <c r="F75" s="202">
        <f>SUM(F68:F74)</f>
        <v>0</v>
      </c>
      <c r="G75" s="23">
        <f t="shared" ref="G75" si="40">SUM(G68:G74)</f>
        <v>0</v>
      </c>
      <c r="H75">
        <f>SUM(H68:H74)</f>
        <v>0</v>
      </c>
      <c r="I75">
        <f t="shared" si="36"/>
        <v>0</v>
      </c>
      <c r="P75" s="4" t="str">
        <f t="shared" si="37"/>
        <v>Total excl. OH</v>
      </c>
      <c r="Q75" s="52" t="str">
        <f t="shared" si="38"/>
        <v/>
      </c>
    </row>
    <row r="76" spans="1:17" x14ac:dyDescent="0.25">
      <c r="A76" s="16" t="s">
        <v>1</v>
      </c>
      <c r="B76" s="204"/>
      <c r="C76" s="202">
        <f>IFERROR(IF($G$64="",IF(E76="",B76*$E$64,E76),IF(E76="",B76*$G$64,E76)),0)</f>
        <v>0</v>
      </c>
      <c r="D76" s="202">
        <f>IFERROR(B76-C76-F76,0)</f>
        <v>0</v>
      </c>
      <c r="E76" s="205"/>
      <c r="F76" s="205"/>
      <c r="G76" s="45"/>
      <c r="H76">
        <f>IF(B76="",0,B76)</f>
        <v>0</v>
      </c>
      <c r="I76">
        <f t="shared" si="36"/>
        <v>0</v>
      </c>
      <c r="P76" s="4" t="str">
        <f t="shared" si="37"/>
        <v>OH</v>
      </c>
      <c r="Q76" s="52" t="str">
        <f t="shared" si="38"/>
        <v/>
      </c>
    </row>
    <row r="77" spans="1:17" ht="15.75" thickBot="1" x14ac:dyDescent="0.3">
      <c r="A77" s="17" t="s">
        <v>4</v>
      </c>
      <c r="B77" s="201">
        <f>SUM(B68:B74)+B76</f>
        <v>0</v>
      </c>
      <c r="C77" s="203">
        <f>SUM(C68:C74)+C76</f>
        <v>0</v>
      </c>
      <c r="D77" s="203">
        <f>SUM(D68:D74)+D76</f>
        <v>0</v>
      </c>
      <c r="E77" s="203">
        <f>SUM(E68:E74)+E76</f>
        <v>0</v>
      </c>
      <c r="F77" s="203">
        <f>SUM(F68:F74)+F76</f>
        <v>0</v>
      </c>
      <c r="G77" s="24">
        <f t="shared" ref="G77" si="41">SUM(G68:G74)+G76</f>
        <v>0</v>
      </c>
      <c r="H77">
        <f>SUM(H68:H74)+H76</f>
        <v>0</v>
      </c>
      <c r="I77">
        <f t="shared" si="36"/>
        <v>0</v>
      </c>
      <c r="J77" s="21"/>
      <c r="K77" s="21"/>
      <c r="L77" s="21"/>
      <c r="M77" s="21"/>
      <c r="N77" s="21"/>
      <c r="O77" s="21"/>
      <c r="P77" s="7" t="str">
        <f t="shared" si="37"/>
        <v>Total</v>
      </c>
      <c r="Q77" s="53" t="str">
        <f t="shared" si="38"/>
        <v/>
      </c>
    </row>
    <row r="79" spans="1:17" x14ac:dyDescent="0.25">
      <c r="A79" s="9" t="s">
        <v>305</v>
      </c>
      <c r="B79" s="11"/>
      <c r="C79" s="26" t="s">
        <v>309</v>
      </c>
      <c r="D79" s="9" t="s">
        <v>308</v>
      </c>
      <c r="E79" s="272"/>
      <c r="F79" s="272"/>
    </row>
    <row r="80" spans="1:17" x14ac:dyDescent="0.25">
      <c r="A80" s="9" t="s">
        <v>306</v>
      </c>
      <c r="B80" s="10"/>
      <c r="C80" s="46">
        <f>IF(IF(G80="",E80,G80)="",0,IF(G80="",E80,G80))</f>
        <v>0</v>
      </c>
      <c r="D80" s="9" t="s">
        <v>372</v>
      </c>
      <c r="E80" s="12" t="str">
        <f>_xlfn.IFNA(VLOOKUP(B80,'List of subsidy rates'!$A:$K,MATCH(CONCATENATE(E79," - ",$H$1),'List of subsidy rates'!$A$1:$K$1,0),FALSE),"")</f>
        <v/>
      </c>
      <c r="F80" s="9" t="s">
        <v>373</v>
      </c>
      <c r="G80" s="160"/>
      <c r="H80">
        <f>ROUND(IF(E79="",0,IF(LEFT(E79,6)="Public",B91*0.44,B84*0.3)),2)</f>
        <v>0</v>
      </c>
    </row>
    <row r="81" spans="1:17" x14ac:dyDescent="0.25">
      <c r="A81" s="9" t="s">
        <v>375</v>
      </c>
      <c r="B81" s="164" t="str">
        <f>IF(E79="","",IF(E79="Public research and knowledge dissemination organization",0.44,0.3))</f>
        <v/>
      </c>
      <c r="C81" s="9" t="s">
        <v>307</v>
      </c>
      <c r="D81" s="163" t="str">
        <f>IF(E79="","",IF(LEFT(E79,6)="Public",B91*0.44-B92,B84*0.3-B92))</f>
        <v/>
      </c>
      <c r="E81" s="161"/>
      <c r="F81" s="9"/>
      <c r="G81" s="162"/>
    </row>
    <row r="82" spans="1:17" ht="15.75" thickBot="1" x14ac:dyDescent="0.3"/>
    <row r="83" spans="1:17" ht="30.75" thickBot="1" x14ac:dyDescent="0.3">
      <c r="A83" s="219" t="str">
        <f>IF(B93&gt;0,"Ja","")</f>
        <v/>
      </c>
      <c r="B83" s="13" t="s">
        <v>292</v>
      </c>
      <c r="C83" s="196" t="s">
        <v>293</v>
      </c>
      <c r="D83" s="196" t="s">
        <v>294</v>
      </c>
      <c r="E83" s="196" t="s">
        <v>341</v>
      </c>
      <c r="F83" s="196" t="s">
        <v>295</v>
      </c>
      <c r="G83" s="14" t="s">
        <v>296</v>
      </c>
      <c r="J83" s="25" t="s">
        <v>327</v>
      </c>
      <c r="P83" t="str">
        <f>IF(Q93="","",IF(RIGHT(E79,10)="Virksomhed",IF(SUM(Q84:Q92)/COUNT(Q84:Q92)&lt;&gt;Q93,1,""),""))</f>
        <v/>
      </c>
      <c r="Q83" s="26" t="s">
        <v>374</v>
      </c>
    </row>
    <row r="84" spans="1:17" x14ac:dyDescent="0.25">
      <c r="A84" s="15" t="s">
        <v>297</v>
      </c>
      <c r="B84" s="204"/>
      <c r="C84" s="202">
        <f t="shared" ref="C84:C90" si="42">IFERROR(IF($G$80="",IF(E84="",B84*$E$80,E84),IF(E84="",B84*$G$80,E84)),0)</f>
        <v>0</v>
      </c>
      <c r="D84" s="202">
        <f>IFERROR(B84-C84-F84,0)</f>
        <v>0</v>
      </c>
      <c r="E84" s="205"/>
      <c r="F84" s="205"/>
      <c r="G84" s="45"/>
      <c r="H84">
        <f t="shared" ref="H84:H90" si="43">IF(B84="",0,B84)</f>
        <v>0</v>
      </c>
      <c r="I84">
        <f t="shared" ref="I84:I93" si="44">IF($E$79&lt;&gt;"Public research and knowledge dissemination organization",0,IF(B84="",0,B84))</f>
        <v>0</v>
      </c>
      <c r="J84" s="20"/>
      <c r="K84" s="20"/>
      <c r="L84" s="20"/>
      <c r="M84" s="20"/>
      <c r="N84" s="20"/>
      <c r="O84" s="20"/>
      <c r="P84" s="1" t="str">
        <f t="shared" ref="P84:P93" si="45">A84</f>
        <v>Salary</v>
      </c>
      <c r="Q84" s="51" t="str">
        <f t="shared" ref="Q84:Q93" si="46">IFERROR(C84/B84,"")</f>
        <v/>
      </c>
    </row>
    <row r="85" spans="1:17" x14ac:dyDescent="0.25">
      <c r="A85" s="16" t="s">
        <v>298</v>
      </c>
      <c r="B85" s="204"/>
      <c r="C85" s="202">
        <f t="shared" si="42"/>
        <v>0</v>
      </c>
      <c r="D85" s="202">
        <f t="shared" ref="D85:D90" si="47">IFERROR(B85-C85-F85,0)</f>
        <v>0</v>
      </c>
      <c r="E85" s="205"/>
      <c r="F85" s="205"/>
      <c r="G85" s="45"/>
      <c r="H85">
        <f t="shared" si="43"/>
        <v>0</v>
      </c>
      <c r="I85">
        <f t="shared" si="44"/>
        <v>0</v>
      </c>
      <c r="P85" s="4" t="str">
        <f t="shared" si="45"/>
        <v>External assistance</v>
      </c>
      <c r="Q85" s="52" t="str">
        <f t="shared" si="46"/>
        <v/>
      </c>
    </row>
    <row r="86" spans="1:17" x14ac:dyDescent="0.25">
      <c r="A86" s="16" t="s">
        <v>299</v>
      </c>
      <c r="B86" s="204"/>
      <c r="C86" s="202">
        <f t="shared" si="42"/>
        <v>0</v>
      </c>
      <c r="D86" s="202">
        <f t="shared" si="47"/>
        <v>0</v>
      </c>
      <c r="E86" s="205"/>
      <c r="F86" s="205"/>
      <c r="G86" s="45"/>
      <c r="H86">
        <f t="shared" si="43"/>
        <v>0</v>
      </c>
      <c r="I86">
        <f t="shared" si="44"/>
        <v>0</v>
      </c>
      <c r="P86" s="4" t="str">
        <f t="shared" si="45"/>
        <v>Other costs</v>
      </c>
      <c r="Q86" s="52" t="str">
        <f t="shared" si="46"/>
        <v/>
      </c>
    </row>
    <row r="87" spans="1:17" x14ac:dyDescent="0.25">
      <c r="A87" s="16" t="s">
        <v>300</v>
      </c>
      <c r="B87" s="204"/>
      <c r="C87" s="202">
        <f t="shared" si="42"/>
        <v>0</v>
      </c>
      <c r="D87" s="202">
        <f t="shared" si="47"/>
        <v>0</v>
      </c>
      <c r="E87" s="205"/>
      <c r="F87" s="205"/>
      <c r="G87" s="45"/>
      <c r="H87">
        <f t="shared" si="43"/>
        <v>0</v>
      </c>
      <c r="I87">
        <f t="shared" si="44"/>
        <v>0</v>
      </c>
      <c r="P87" s="4" t="str">
        <f t="shared" si="45"/>
        <v>Apparatus/equipment</v>
      </c>
      <c r="Q87" s="52" t="str">
        <f t="shared" si="46"/>
        <v/>
      </c>
    </row>
    <row r="88" spans="1:17" x14ac:dyDescent="0.25">
      <c r="A88" s="16" t="s">
        <v>301</v>
      </c>
      <c r="B88" s="204"/>
      <c r="C88" s="202">
        <f t="shared" si="42"/>
        <v>0</v>
      </c>
      <c r="D88" s="202">
        <f t="shared" si="47"/>
        <v>0</v>
      </c>
      <c r="E88" s="205"/>
      <c r="F88" s="205"/>
      <c r="G88" s="45"/>
      <c r="H88">
        <f t="shared" si="43"/>
        <v>0</v>
      </c>
      <c r="I88">
        <f t="shared" si="44"/>
        <v>0</v>
      </c>
      <c r="P88" s="4" t="str">
        <f t="shared" si="45"/>
        <v>Scrap value</v>
      </c>
      <c r="Q88" s="52" t="str">
        <f t="shared" si="46"/>
        <v/>
      </c>
    </row>
    <row r="89" spans="1:17" x14ac:dyDescent="0.25">
      <c r="A89" s="16" t="s">
        <v>302</v>
      </c>
      <c r="B89" s="204"/>
      <c r="C89" s="202">
        <f t="shared" si="42"/>
        <v>0</v>
      </c>
      <c r="D89" s="202">
        <f t="shared" si="47"/>
        <v>0</v>
      </c>
      <c r="E89" s="205"/>
      <c r="F89" s="205"/>
      <c r="G89" s="45"/>
      <c r="H89">
        <f t="shared" si="43"/>
        <v>0</v>
      </c>
      <c r="I89">
        <f t="shared" si="44"/>
        <v>0</v>
      </c>
      <c r="P89" s="4" t="str">
        <f t="shared" si="45"/>
        <v>Income, if any</v>
      </c>
      <c r="Q89" s="52" t="str">
        <f t="shared" si="46"/>
        <v/>
      </c>
    </row>
    <row r="90" spans="1:17" x14ac:dyDescent="0.25">
      <c r="A90" s="16" t="s">
        <v>303</v>
      </c>
      <c r="B90" s="204"/>
      <c r="C90" s="202">
        <f t="shared" si="42"/>
        <v>0</v>
      </c>
      <c r="D90" s="202">
        <f t="shared" si="47"/>
        <v>0</v>
      </c>
      <c r="E90" s="205"/>
      <c r="F90" s="205"/>
      <c r="G90" s="45"/>
      <c r="H90">
        <f t="shared" si="43"/>
        <v>0</v>
      </c>
      <c r="I90">
        <f t="shared" si="44"/>
        <v>0</v>
      </c>
      <c r="P90" s="4" t="str">
        <f t="shared" si="45"/>
        <v>Audit costs</v>
      </c>
      <c r="Q90" s="52" t="str">
        <f t="shared" si="46"/>
        <v/>
      </c>
    </row>
    <row r="91" spans="1:17" x14ac:dyDescent="0.25">
      <c r="A91" s="16" t="s">
        <v>304</v>
      </c>
      <c r="B91" s="200">
        <f>SUM(B84:B90)</f>
        <v>0</v>
      </c>
      <c r="C91" s="202">
        <f>SUM(C84:C90)</f>
        <v>0</v>
      </c>
      <c r="D91" s="202">
        <f>SUM(D84:D90)</f>
        <v>0</v>
      </c>
      <c r="E91" s="202">
        <f>SUM(E84:E90)</f>
        <v>0</v>
      </c>
      <c r="F91" s="202">
        <f>SUM(F84:F90)</f>
        <v>0</v>
      </c>
      <c r="G91" s="23">
        <f t="shared" ref="G91" si="48">SUM(G84:G90)</f>
        <v>0</v>
      </c>
      <c r="H91">
        <f>SUM(H84:H90)</f>
        <v>0</v>
      </c>
      <c r="I91">
        <f t="shared" si="44"/>
        <v>0</v>
      </c>
      <c r="P91" s="4" t="str">
        <f t="shared" si="45"/>
        <v>Total excl. OH</v>
      </c>
      <c r="Q91" s="52" t="str">
        <f t="shared" si="46"/>
        <v/>
      </c>
    </row>
    <row r="92" spans="1:17" x14ac:dyDescent="0.25">
      <c r="A92" s="16" t="s">
        <v>1</v>
      </c>
      <c r="B92" s="204"/>
      <c r="C92" s="202">
        <f>IFERROR(IF($G$80="",IF(E92="",B92*$E$80,E92),IF(E92="",B92*$G$80,E92)),0)</f>
        <v>0</v>
      </c>
      <c r="D92" s="202">
        <f>IFERROR(B92-C92-F92,0)</f>
        <v>0</v>
      </c>
      <c r="E92" s="205"/>
      <c r="F92" s="205"/>
      <c r="G92" s="45"/>
      <c r="H92">
        <f>IF(B92="",0,B92)</f>
        <v>0</v>
      </c>
      <c r="I92">
        <f t="shared" si="44"/>
        <v>0</v>
      </c>
      <c r="P92" s="4" t="str">
        <f t="shared" si="45"/>
        <v>OH</v>
      </c>
      <c r="Q92" s="52" t="str">
        <f t="shared" si="46"/>
        <v/>
      </c>
    </row>
    <row r="93" spans="1:17" ht="15.75" thickBot="1" x14ac:dyDescent="0.3">
      <c r="A93" s="17" t="s">
        <v>4</v>
      </c>
      <c r="B93" s="201">
        <f>SUM(B84:B90)+B92</f>
        <v>0</v>
      </c>
      <c r="C93" s="203">
        <f>SUM(C84:C90)+C92</f>
        <v>0</v>
      </c>
      <c r="D93" s="203">
        <f>SUM(D84:D90)+D92</f>
        <v>0</v>
      </c>
      <c r="E93" s="203">
        <f>SUM(E84:E90)+E92</f>
        <v>0</v>
      </c>
      <c r="F93" s="203">
        <f>SUM(F84:F90)+F92</f>
        <v>0</v>
      </c>
      <c r="G93" s="24">
        <f t="shared" ref="G93" si="49">SUM(G84:G90)+G92</f>
        <v>0</v>
      </c>
      <c r="H93">
        <f>SUM(H84:H90)+H92</f>
        <v>0</v>
      </c>
      <c r="I93">
        <f t="shared" si="44"/>
        <v>0</v>
      </c>
      <c r="J93" s="21"/>
      <c r="K93" s="21"/>
      <c r="L93" s="21"/>
      <c r="M93" s="21"/>
      <c r="N93" s="21"/>
      <c r="O93" s="21"/>
      <c r="P93" s="7" t="str">
        <f t="shared" si="45"/>
        <v>Total</v>
      </c>
      <c r="Q93" s="53" t="str">
        <f t="shared" si="46"/>
        <v/>
      </c>
    </row>
    <row r="95" spans="1:17" x14ac:dyDescent="0.25">
      <c r="A95" s="9" t="s">
        <v>305</v>
      </c>
      <c r="B95" s="11"/>
      <c r="C95" s="26" t="s">
        <v>310</v>
      </c>
      <c r="D95" s="9" t="s">
        <v>308</v>
      </c>
      <c r="E95" s="272"/>
      <c r="F95" s="272"/>
    </row>
    <row r="96" spans="1:17" x14ac:dyDescent="0.25">
      <c r="A96" s="9" t="s">
        <v>306</v>
      </c>
      <c r="B96" s="10"/>
      <c r="C96" s="46">
        <f>IF(IF(G96="",E96,G96)="",0,IF(G96="",E96,G96))</f>
        <v>0</v>
      </c>
      <c r="D96" s="9" t="s">
        <v>372</v>
      </c>
      <c r="E96" s="12" t="str">
        <f>_xlfn.IFNA(VLOOKUP(B96,'List of subsidy rates'!$A:$K,MATCH(CONCATENATE(E95," - ",$H$1),'List of subsidy rates'!$A$1:$K$1,0),FALSE),"")</f>
        <v/>
      </c>
      <c r="F96" s="9" t="s">
        <v>373</v>
      </c>
      <c r="G96" s="160"/>
      <c r="H96">
        <f>ROUND(IF(E95="",0,IF(LEFT(E95,6)="Public",B107*0.44,B100*0.3)),2)</f>
        <v>0</v>
      </c>
    </row>
    <row r="97" spans="1:17" x14ac:dyDescent="0.25">
      <c r="A97" s="9" t="s">
        <v>375</v>
      </c>
      <c r="B97" s="164" t="str">
        <f>IF(E95="","",IF(E95="Public research and knowledge dissemination organization",0.44,0.3))</f>
        <v/>
      </c>
      <c r="C97" s="9" t="s">
        <v>307</v>
      </c>
      <c r="D97" s="163" t="str">
        <f>IF(E95="","",IF(LEFT(E95,6)="Public",B107*0.44-B108,B100*0.3-B108))</f>
        <v/>
      </c>
      <c r="E97" s="161"/>
      <c r="F97" s="9"/>
      <c r="G97" s="162"/>
    </row>
    <row r="98" spans="1:17" ht="15.75" thickBot="1" x14ac:dyDescent="0.3"/>
    <row r="99" spans="1:17" ht="30.75" thickBot="1" x14ac:dyDescent="0.3">
      <c r="A99" s="219" t="str">
        <f>IF(B109&gt;0,"Ja","")</f>
        <v/>
      </c>
      <c r="B99" s="13" t="s">
        <v>292</v>
      </c>
      <c r="C99" s="196" t="s">
        <v>293</v>
      </c>
      <c r="D99" s="196" t="s">
        <v>294</v>
      </c>
      <c r="E99" s="196" t="s">
        <v>341</v>
      </c>
      <c r="F99" s="196" t="s">
        <v>295</v>
      </c>
      <c r="G99" s="14" t="s">
        <v>296</v>
      </c>
      <c r="J99" s="25" t="s">
        <v>327</v>
      </c>
      <c r="P99" t="str">
        <f>IF(Q109="","",IF(RIGHT(E95,10)="Virksomhed",IF(SUM(Q100:Q108)/COUNT(Q100:Q108)&lt;&gt;Q109,1,""),""))</f>
        <v/>
      </c>
      <c r="Q99" s="26" t="s">
        <v>374</v>
      </c>
    </row>
    <row r="100" spans="1:17" x14ac:dyDescent="0.25">
      <c r="A100" s="15" t="s">
        <v>297</v>
      </c>
      <c r="B100" s="204"/>
      <c r="C100" s="202">
        <f t="shared" ref="C100:C106" si="50">IFERROR(IF($G$96="",IF(E100="",B100*$E$96,E100),IF(E100="",B100*$G$96,E100)),0)</f>
        <v>0</v>
      </c>
      <c r="D100" s="202">
        <f>IFERROR(B100-C100-F100,0)</f>
        <v>0</v>
      </c>
      <c r="E100" s="205"/>
      <c r="F100" s="205"/>
      <c r="G100" s="45"/>
      <c r="H100">
        <f t="shared" ref="H100:H106" si="51">IF(B100="",0,B100)</f>
        <v>0</v>
      </c>
      <c r="I100">
        <f t="shared" ref="I100:I109" si="52">IF($E$95&lt;&gt;"Public research and knowledge dissemination organization",0,IF(B100="",0,B100))</f>
        <v>0</v>
      </c>
      <c r="J100" s="20"/>
      <c r="K100" s="20"/>
      <c r="L100" s="20"/>
      <c r="M100" s="20"/>
      <c r="N100" s="20"/>
      <c r="O100" s="20"/>
      <c r="P100" s="1" t="str">
        <f t="shared" ref="P100:P109" si="53">A100</f>
        <v>Salary</v>
      </c>
      <c r="Q100" s="51" t="str">
        <f t="shared" ref="Q100:Q109" si="54">IFERROR(C100/B100,"")</f>
        <v/>
      </c>
    </row>
    <row r="101" spans="1:17" x14ac:dyDescent="0.25">
      <c r="A101" s="16" t="s">
        <v>298</v>
      </c>
      <c r="B101" s="204"/>
      <c r="C101" s="202">
        <f t="shared" si="50"/>
        <v>0</v>
      </c>
      <c r="D101" s="202">
        <f t="shared" ref="D101:D106" si="55">IFERROR(B101-C101-F101,0)</f>
        <v>0</v>
      </c>
      <c r="E101" s="205"/>
      <c r="F101" s="205"/>
      <c r="G101" s="45"/>
      <c r="H101">
        <f t="shared" si="51"/>
        <v>0</v>
      </c>
      <c r="I101">
        <f t="shared" si="52"/>
        <v>0</v>
      </c>
      <c r="P101" s="4" t="str">
        <f t="shared" si="53"/>
        <v>External assistance</v>
      </c>
      <c r="Q101" s="52" t="str">
        <f t="shared" si="54"/>
        <v/>
      </c>
    </row>
    <row r="102" spans="1:17" x14ac:dyDescent="0.25">
      <c r="A102" s="16" t="s">
        <v>299</v>
      </c>
      <c r="B102" s="204"/>
      <c r="C102" s="202">
        <f t="shared" si="50"/>
        <v>0</v>
      </c>
      <c r="D102" s="202">
        <f t="shared" si="55"/>
        <v>0</v>
      </c>
      <c r="E102" s="205"/>
      <c r="F102" s="205"/>
      <c r="G102" s="45"/>
      <c r="H102">
        <f t="shared" si="51"/>
        <v>0</v>
      </c>
      <c r="I102">
        <f t="shared" si="52"/>
        <v>0</v>
      </c>
      <c r="P102" s="4" t="str">
        <f t="shared" si="53"/>
        <v>Other costs</v>
      </c>
      <c r="Q102" s="52" t="str">
        <f t="shared" si="54"/>
        <v/>
      </c>
    </row>
    <row r="103" spans="1:17" x14ac:dyDescent="0.25">
      <c r="A103" s="16" t="s">
        <v>300</v>
      </c>
      <c r="B103" s="204"/>
      <c r="C103" s="202">
        <f t="shared" si="50"/>
        <v>0</v>
      </c>
      <c r="D103" s="202">
        <f t="shared" si="55"/>
        <v>0</v>
      </c>
      <c r="E103" s="205"/>
      <c r="F103" s="205"/>
      <c r="G103" s="45"/>
      <c r="H103">
        <f t="shared" si="51"/>
        <v>0</v>
      </c>
      <c r="I103">
        <f t="shared" si="52"/>
        <v>0</v>
      </c>
      <c r="P103" s="4" t="str">
        <f t="shared" si="53"/>
        <v>Apparatus/equipment</v>
      </c>
      <c r="Q103" s="52" t="str">
        <f t="shared" si="54"/>
        <v/>
      </c>
    </row>
    <row r="104" spans="1:17" x14ac:dyDescent="0.25">
      <c r="A104" s="16" t="s">
        <v>301</v>
      </c>
      <c r="B104" s="204"/>
      <c r="C104" s="202">
        <f t="shared" si="50"/>
        <v>0</v>
      </c>
      <c r="D104" s="202">
        <f t="shared" si="55"/>
        <v>0</v>
      </c>
      <c r="E104" s="205"/>
      <c r="F104" s="205"/>
      <c r="G104" s="45"/>
      <c r="H104">
        <f t="shared" si="51"/>
        <v>0</v>
      </c>
      <c r="I104">
        <f t="shared" si="52"/>
        <v>0</v>
      </c>
      <c r="P104" s="4" t="str">
        <f t="shared" si="53"/>
        <v>Scrap value</v>
      </c>
      <c r="Q104" s="52" t="str">
        <f t="shared" si="54"/>
        <v/>
      </c>
    </row>
    <row r="105" spans="1:17" x14ac:dyDescent="0.25">
      <c r="A105" s="16" t="s">
        <v>302</v>
      </c>
      <c r="B105" s="204"/>
      <c r="C105" s="202">
        <f t="shared" si="50"/>
        <v>0</v>
      </c>
      <c r="D105" s="202">
        <f t="shared" si="55"/>
        <v>0</v>
      </c>
      <c r="E105" s="205"/>
      <c r="F105" s="205"/>
      <c r="G105" s="45"/>
      <c r="H105">
        <f t="shared" si="51"/>
        <v>0</v>
      </c>
      <c r="I105">
        <f t="shared" si="52"/>
        <v>0</v>
      </c>
      <c r="P105" s="4" t="str">
        <f t="shared" si="53"/>
        <v>Income, if any</v>
      </c>
      <c r="Q105" s="52" t="str">
        <f t="shared" si="54"/>
        <v/>
      </c>
    </row>
    <row r="106" spans="1:17" x14ac:dyDescent="0.25">
      <c r="A106" s="16" t="s">
        <v>303</v>
      </c>
      <c r="B106" s="204"/>
      <c r="C106" s="202">
        <f t="shared" si="50"/>
        <v>0</v>
      </c>
      <c r="D106" s="202">
        <f t="shared" si="55"/>
        <v>0</v>
      </c>
      <c r="E106" s="205"/>
      <c r="F106" s="205"/>
      <c r="G106" s="45"/>
      <c r="H106">
        <f t="shared" si="51"/>
        <v>0</v>
      </c>
      <c r="I106">
        <f t="shared" si="52"/>
        <v>0</v>
      </c>
      <c r="P106" s="4" t="str">
        <f t="shared" si="53"/>
        <v>Audit costs</v>
      </c>
      <c r="Q106" s="52" t="str">
        <f t="shared" si="54"/>
        <v/>
      </c>
    </row>
    <row r="107" spans="1:17" x14ac:dyDescent="0.25">
      <c r="A107" s="16" t="s">
        <v>304</v>
      </c>
      <c r="B107" s="200">
        <f>SUM(B100:B106)</f>
        <v>0</v>
      </c>
      <c r="C107" s="202">
        <f>SUM(C100:C106)</f>
        <v>0</v>
      </c>
      <c r="D107" s="202">
        <f>SUM(D100:D106)</f>
        <v>0</v>
      </c>
      <c r="E107" s="202">
        <f>SUM(E100:E106)</f>
        <v>0</v>
      </c>
      <c r="F107" s="202">
        <f>SUM(F100:F106)</f>
        <v>0</v>
      </c>
      <c r="G107" s="23">
        <f t="shared" ref="G107" si="56">SUM(G100:G106)</f>
        <v>0</v>
      </c>
      <c r="H107">
        <f>SUM(H100:H106)</f>
        <v>0</v>
      </c>
      <c r="I107">
        <f t="shared" si="52"/>
        <v>0</v>
      </c>
      <c r="P107" s="4" t="str">
        <f t="shared" si="53"/>
        <v>Total excl. OH</v>
      </c>
      <c r="Q107" s="52" t="str">
        <f t="shared" si="54"/>
        <v/>
      </c>
    </row>
    <row r="108" spans="1:17" x14ac:dyDescent="0.25">
      <c r="A108" s="16" t="s">
        <v>1</v>
      </c>
      <c r="B108" s="204"/>
      <c r="C108" s="202">
        <f>IFERROR(IF($G$96="",IF(E108="",B108*$E$96,E108),IF(E108="",B108*$G$96,E108)),0)</f>
        <v>0</v>
      </c>
      <c r="D108" s="202">
        <f>IFERROR(B108-C108-F108,0)</f>
        <v>0</v>
      </c>
      <c r="E108" s="205"/>
      <c r="F108" s="205"/>
      <c r="G108" s="45"/>
      <c r="H108">
        <f>IF(B108="",0,B108)</f>
        <v>0</v>
      </c>
      <c r="I108">
        <f t="shared" si="52"/>
        <v>0</v>
      </c>
      <c r="P108" s="4" t="str">
        <f t="shared" si="53"/>
        <v>OH</v>
      </c>
      <c r="Q108" s="52" t="str">
        <f t="shared" si="54"/>
        <v/>
      </c>
    </row>
    <row r="109" spans="1:17" ht="15.75" thickBot="1" x14ac:dyDescent="0.3">
      <c r="A109" s="17" t="s">
        <v>4</v>
      </c>
      <c r="B109" s="201">
        <f>SUM(B100:B106)+B108</f>
        <v>0</v>
      </c>
      <c r="C109" s="203">
        <f>SUM(C100:C106)+C108</f>
        <v>0</v>
      </c>
      <c r="D109" s="203">
        <f>SUM(D100:D106)+D108</f>
        <v>0</v>
      </c>
      <c r="E109" s="203">
        <f>SUM(E100:E106)+E108</f>
        <v>0</v>
      </c>
      <c r="F109" s="203">
        <f>SUM(F100:F106)+F108</f>
        <v>0</v>
      </c>
      <c r="G109" s="24">
        <f t="shared" ref="G109" si="57">SUM(G100:G106)+G108</f>
        <v>0</v>
      </c>
      <c r="H109">
        <f>SUM(H100:H106)+H108</f>
        <v>0</v>
      </c>
      <c r="I109">
        <f t="shared" si="52"/>
        <v>0</v>
      </c>
      <c r="J109" s="21"/>
      <c r="K109" s="21"/>
      <c r="L109" s="21"/>
      <c r="M109" s="21"/>
      <c r="N109" s="21"/>
      <c r="O109" s="21"/>
      <c r="P109" s="7" t="str">
        <f t="shared" si="53"/>
        <v>Total</v>
      </c>
      <c r="Q109" s="53" t="str">
        <f t="shared" si="54"/>
        <v/>
      </c>
    </row>
    <row r="111" spans="1:17" x14ac:dyDescent="0.25">
      <c r="A111" s="9" t="s">
        <v>305</v>
      </c>
      <c r="B111" s="11"/>
      <c r="C111" s="26" t="s">
        <v>311</v>
      </c>
      <c r="D111" s="9" t="s">
        <v>308</v>
      </c>
      <c r="E111" s="272"/>
      <c r="F111" s="272"/>
    </row>
    <row r="112" spans="1:17" x14ac:dyDescent="0.25">
      <c r="A112" s="9" t="s">
        <v>306</v>
      </c>
      <c r="B112" s="10"/>
      <c r="C112" s="46">
        <f>IF(IF(G112="",E112,G112)="",0,IF(G112="",E112,G112))</f>
        <v>0</v>
      </c>
      <c r="D112" s="9" t="s">
        <v>372</v>
      </c>
      <c r="E112" s="12" t="str">
        <f>_xlfn.IFNA(VLOOKUP(B112,'List of subsidy rates'!$A:$K,MATCH(CONCATENATE(E111," - ",$H$1),'List of subsidy rates'!$A$1:$K$1,0),FALSE),"")</f>
        <v/>
      </c>
      <c r="F112" s="9" t="s">
        <v>373</v>
      </c>
      <c r="G112" s="160"/>
      <c r="H112">
        <f>ROUND(IF(E111="",0,IF(LEFT(E111,6)="Public",B123*0.44,B116*0.3)),2)</f>
        <v>0</v>
      </c>
    </row>
    <row r="113" spans="1:17" x14ac:dyDescent="0.25">
      <c r="A113" s="9" t="s">
        <v>375</v>
      </c>
      <c r="B113" s="164" t="str">
        <f>IF(E111="","",IF(E111="Public research and knowledge dissemination organization",0.44,0.3))</f>
        <v/>
      </c>
      <c r="C113" s="9" t="s">
        <v>307</v>
      </c>
      <c r="D113" s="163" t="str">
        <f>IF(E111="","",IF(LEFT(E111,6)="Public",B123*0.44-B124,B116*0.3-B124))</f>
        <v/>
      </c>
      <c r="E113" s="161"/>
      <c r="F113" s="9"/>
      <c r="G113" s="162"/>
    </row>
    <row r="114" spans="1:17" ht="15.75" thickBot="1" x14ac:dyDescent="0.3"/>
    <row r="115" spans="1:17" ht="30.75" thickBot="1" x14ac:dyDescent="0.3">
      <c r="A115" s="219" t="str">
        <f>IF(B125&gt;0,"Ja","")</f>
        <v/>
      </c>
      <c r="B115" s="13" t="s">
        <v>292</v>
      </c>
      <c r="C115" s="196" t="s">
        <v>293</v>
      </c>
      <c r="D115" s="196" t="s">
        <v>294</v>
      </c>
      <c r="E115" s="196" t="s">
        <v>341</v>
      </c>
      <c r="F115" s="196" t="s">
        <v>295</v>
      </c>
      <c r="G115" s="14" t="s">
        <v>296</v>
      </c>
      <c r="J115" s="25" t="s">
        <v>327</v>
      </c>
      <c r="P115" t="str">
        <f>IF(Q125="","",IF(RIGHT(E111,10)="Virksomhed",IF(SUM(Q116:Q124)/COUNT(Q116:Q124)&lt;&gt;Q125,1,""),""))</f>
        <v/>
      </c>
      <c r="Q115" s="26" t="s">
        <v>374</v>
      </c>
    </row>
    <row r="116" spans="1:17" x14ac:dyDescent="0.25">
      <c r="A116" s="15" t="s">
        <v>297</v>
      </c>
      <c r="B116" s="204"/>
      <c r="C116" s="202">
        <f t="shared" ref="C116:C122" si="58">IFERROR(IF($G$112="",IF(E116="",B116*$E$112,E116),IF(E116="",B116*$G$112,E116)),0)</f>
        <v>0</v>
      </c>
      <c r="D116" s="202">
        <f>IFERROR(B116-C116-F116,0)</f>
        <v>0</v>
      </c>
      <c r="E116" s="205"/>
      <c r="F116" s="205"/>
      <c r="G116" s="45"/>
      <c r="H116">
        <f t="shared" ref="H116:H122" si="59">IF(B116="",0,B116)</f>
        <v>0</v>
      </c>
      <c r="I116">
        <f t="shared" ref="I116:I125" si="60">IF($E$111&lt;&gt;"Public research and knowledge dissemination organization",0,IF(B116="",0,B116))</f>
        <v>0</v>
      </c>
      <c r="J116" s="20"/>
      <c r="K116" s="20"/>
      <c r="L116" s="20"/>
      <c r="M116" s="20"/>
      <c r="N116" s="20"/>
      <c r="O116" s="20"/>
      <c r="P116" s="1" t="str">
        <f t="shared" ref="P116:P125" si="61">A116</f>
        <v>Salary</v>
      </c>
      <c r="Q116" s="51" t="str">
        <f t="shared" ref="Q116:Q125" si="62">IFERROR(C116/B116,"")</f>
        <v/>
      </c>
    </row>
    <row r="117" spans="1:17" x14ac:dyDescent="0.25">
      <c r="A117" s="16" t="s">
        <v>298</v>
      </c>
      <c r="B117" s="204"/>
      <c r="C117" s="202">
        <f t="shared" si="58"/>
        <v>0</v>
      </c>
      <c r="D117" s="202">
        <f t="shared" ref="D117:D122" si="63">IFERROR(B117-C117-F117,0)</f>
        <v>0</v>
      </c>
      <c r="E117" s="205"/>
      <c r="F117" s="205"/>
      <c r="G117" s="45"/>
      <c r="H117">
        <f t="shared" si="59"/>
        <v>0</v>
      </c>
      <c r="I117">
        <f t="shared" si="60"/>
        <v>0</v>
      </c>
      <c r="P117" s="4" t="str">
        <f t="shared" si="61"/>
        <v>External assistance</v>
      </c>
      <c r="Q117" s="52" t="str">
        <f t="shared" si="62"/>
        <v/>
      </c>
    </row>
    <row r="118" spans="1:17" x14ac:dyDescent="0.25">
      <c r="A118" s="16" t="s">
        <v>299</v>
      </c>
      <c r="B118" s="204"/>
      <c r="C118" s="202">
        <f t="shared" si="58"/>
        <v>0</v>
      </c>
      <c r="D118" s="202">
        <f t="shared" si="63"/>
        <v>0</v>
      </c>
      <c r="E118" s="205"/>
      <c r="F118" s="205"/>
      <c r="G118" s="45"/>
      <c r="H118">
        <f t="shared" si="59"/>
        <v>0</v>
      </c>
      <c r="I118">
        <f t="shared" si="60"/>
        <v>0</v>
      </c>
      <c r="P118" s="4" t="str">
        <f t="shared" si="61"/>
        <v>Other costs</v>
      </c>
      <c r="Q118" s="52" t="str">
        <f t="shared" si="62"/>
        <v/>
      </c>
    </row>
    <row r="119" spans="1:17" x14ac:dyDescent="0.25">
      <c r="A119" s="16" t="s">
        <v>300</v>
      </c>
      <c r="B119" s="204"/>
      <c r="C119" s="202">
        <f t="shared" si="58"/>
        <v>0</v>
      </c>
      <c r="D119" s="202">
        <f t="shared" si="63"/>
        <v>0</v>
      </c>
      <c r="E119" s="205"/>
      <c r="F119" s="205"/>
      <c r="G119" s="45"/>
      <c r="H119">
        <f t="shared" si="59"/>
        <v>0</v>
      </c>
      <c r="I119">
        <f t="shared" si="60"/>
        <v>0</v>
      </c>
      <c r="P119" s="4" t="str">
        <f t="shared" si="61"/>
        <v>Apparatus/equipment</v>
      </c>
      <c r="Q119" s="52" t="str">
        <f t="shared" si="62"/>
        <v/>
      </c>
    </row>
    <row r="120" spans="1:17" x14ac:dyDescent="0.25">
      <c r="A120" s="16" t="s">
        <v>301</v>
      </c>
      <c r="B120" s="204"/>
      <c r="C120" s="202">
        <f t="shared" si="58"/>
        <v>0</v>
      </c>
      <c r="D120" s="202">
        <f t="shared" si="63"/>
        <v>0</v>
      </c>
      <c r="E120" s="205"/>
      <c r="F120" s="205"/>
      <c r="G120" s="45"/>
      <c r="H120">
        <f t="shared" si="59"/>
        <v>0</v>
      </c>
      <c r="I120">
        <f t="shared" si="60"/>
        <v>0</v>
      </c>
      <c r="P120" s="4" t="str">
        <f t="shared" si="61"/>
        <v>Scrap value</v>
      </c>
      <c r="Q120" s="52" t="str">
        <f t="shared" si="62"/>
        <v/>
      </c>
    </row>
    <row r="121" spans="1:17" x14ac:dyDescent="0.25">
      <c r="A121" s="16" t="s">
        <v>302</v>
      </c>
      <c r="B121" s="204"/>
      <c r="C121" s="202">
        <f t="shared" si="58"/>
        <v>0</v>
      </c>
      <c r="D121" s="202">
        <f t="shared" si="63"/>
        <v>0</v>
      </c>
      <c r="E121" s="205"/>
      <c r="F121" s="205"/>
      <c r="G121" s="45"/>
      <c r="H121">
        <f t="shared" si="59"/>
        <v>0</v>
      </c>
      <c r="I121">
        <f t="shared" si="60"/>
        <v>0</v>
      </c>
      <c r="P121" s="4" t="str">
        <f t="shared" si="61"/>
        <v>Income, if any</v>
      </c>
      <c r="Q121" s="52" t="str">
        <f t="shared" si="62"/>
        <v/>
      </c>
    </row>
    <row r="122" spans="1:17" x14ac:dyDescent="0.25">
      <c r="A122" s="16" t="s">
        <v>303</v>
      </c>
      <c r="B122" s="204"/>
      <c r="C122" s="202">
        <f t="shared" si="58"/>
        <v>0</v>
      </c>
      <c r="D122" s="202">
        <f t="shared" si="63"/>
        <v>0</v>
      </c>
      <c r="E122" s="205"/>
      <c r="F122" s="205"/>
      <c r="G122" s="45"/>
      <c r="H122">
        <f t="shared" si="59"/>
        <v>0</v>
      </c>
      <c r="I122">
        <f t="shared" si="60"/>
        <v>0</v>
      </c>
      <c r="P122" s="4" t="str">
        <f t="shared" si="61"/>
        <v>Audit costs</v>
      </c>
      <c r="Q122" s="52" t="str">
        <f t="shared" si="62"/>
        <v/>
      </c>
    </row>
    <row r="123" spans="1:17" x14ac:dyDescent="0.25">
      <c r="A123" s="16" t="s">
        <v>304</v>
      </c>
      <c r="B123" s="200">
        <f>SUM(B116:B122)</f>
        <v>0</v>
      </c>
      <c r="C123" s="202">
        <f>SUM(C116:C122)</f>
        <v>0</v>
      </c>
      <c r="D123" s="202">
        <f>SUM(D116:D122)</f>
        <v>0</v>
      </c>
      <c r="E123" s="202">
        <f>SUM(E116:E122)</f>
        <v>0</v>
      </c>
      <c r="F123" s="202">
        <f>SUM(F116:F122)</f>
        <v>0</v>
      </c>
      <c r="G123" s="23">
        <f t="shared" ref="G123" si="64">SUM(G116:G122)</f>
        <v>0</v>
      </c>
      <c r="H123">
        <f>SUM(H116:H122)</f>
        <v>0</v>
      </c>
      <c r="I123">
        <f t="shared" si="60"/>
        <v>0</v>
      </c>
      <c r="P123" s="4" t="str">
        <f t="shared" si="61"/>
        <v>Total excl. OH</v>
      </c>
      <c r="Q123" s="52" t="str">
        <f t="shared" si="62"/>
        <v/>
      </c>
    </row>
    <row r="124" spans="1:17" x14ac:dyDescent="0.25">
      <c r="A124" s="16" t="s">
        <v>1</v>
      </c>
      <c r="B124" s="204"/>
      <c r="C124" s="202">
        <f>IFERROR(IF($G$112="",IF(E124="",B124*$E$112,E124),IF(E124="",B124*$G$112,E124)),0)</f>
        <v>0</v>
      </c>
      <c r="D124" s="202">
        <f>IFERROR(B124-C124-F124,0)</f>
        <v>0</v>
      </c>
      <c r="E124" s="205"/>
      <c r="F124" s="205"/>
      <c r="G124" s="45"/>
      <c r="H124">
        <f>IF(B124="",0,B124)</f>
        <v>0</v>
      </c>
      <c r="I124">
        <f t="shared" si="60"/>
        <v>0</v>
      </c>
      <c r="P124" s="4" t="str">
        <f t="shared" si="61"/>
        <v>OH</v>
      </c>
      <c r="Q124" s="52" t="str">
        <f t="shared" si="62"/>
        <v/>
      </c>
    </row>
    <row r="125" spans="1:17" ht="15.75" thickBot="1" x14ac:dyDescent="0.3">
      <c r="A125" s="17" t="s">
        <v>4</v>
      </c>
      <c r="B125" s="201">
        <f>SUM(B116:B122)+B124</f>
        <v>0</v>
      </c>
      <c r="C125" s="203">
        <f>SUM(C116:C122)+C124</f>
        <v>0</v>
      </c>
      <c r="D125" s="203">
        <f>SUM(D116:D122)+D124</f>
        <v>0</v>
      </c>
      <c r="E125" s="203">
        <f>SUM(E116:E122)+E124</f>
        <v>0</v>
      </c>
      <c r="F125" s="203">
        <f>SUM(F116:F122)+F124</f>
        <v>0</v>
      </c>
      <c r="G125" s="24">
        <f t="shared" ref="G125" si="65">SUM(G116:G122)+G124</f>
        <v>0</v>
      </c>
      <c r="H125">
        <f>SUM(H116:H122)+H124</f>
        <v>0</v>
      </c>
      <c r="I125">
        <f t="shared" si="60"/>
        <v>0</v>
      </c>
      <c r="J125" s="21"/>
      <c r="K125" s="21"/>
      <c r="L125" s="21"/>
      <c r="M125" s="21"/>
      <c r="N125" s="21"/>
      <c r="O125" s="21"/>
      <c r="P125" s="7" t="str">
        <f t="shared" si="61"/>
        <v>Total</v>
      </c>
      <c r="Q125" s="53" t="str">
        <f t="shared" si="62"/>
        <v/>
      </c>
    </row>
    <row r="127" spans="1:17" x14ac:dyDescent="0.25">
      <c r="A127" s="9" t="s">
        <v>305</v>
      </c>
      <c r="B127" s="11"/>
      <c r="C127" s="26" t="s">
        <v>312</v>
      </c>
      <c r="D127" s="9" t="s">
        <v>308</v>
      </c>
      <c r="E127" s="272"/>
      <c r="F127" s="272"/>
    </row>
    <row r="128" spans="1:17" x14ac:dyDescent="0.25">
      <c r="A128" s="9" t="s">
        <v>306</v>
      </c>
      <c r="B128" s="10"/>
      <c r="C128" s="46">
        <f>IF(IF(G128="",E128,G128)="",0,IF(G128="",E128,G128))</f>
        <v>0</v>
      </c>
      <c r="D128" s="9" t="s">
        <v>372</v>
      </c>
      <c r="E128" s="12" t="str">
        <f>_xlfn.IFNA(VLOOKUP(B128,'List of subsidy rates'!$A:$K,MATCH(CONCATENATE(E127," - ",$H$1),'List of subsidy rates'!$A$1:$K$1,0),FALSE),"")</f>
        <v/>
      </c>
      <c r="F128" s="9" t="s">
        <v>373</v>
      </c>
      <c r="G128" s="160"/>
      <c r="H128">
        <f>ROUND(IF(E127="",0,IF(LEFT(E127,6)="Public",B139*0.44,B132*0.3)),2)</f>
        <v>0</v>
      </c>
    </row>
    <row r="129" spans="1:17" x14ac:dyDescent="0.25">
      <c r="A129" s="9" t="s">
        <v>375</v>
      </c>
      <c r="B129" s="164" t="str">
        <f>IF(E127="","",IF(E127="Public research and knowledge dissemination organization",0.44,0.3))</f>
        <v/>
      </c>
      <c r="C129" s="9" t="s">
        <v>307</v>
      </c>
      <c r="D129" s="163" t="str">
        <f>IF(E127="","",IF(LEFT(E127,6)="Public",B139*0.44-B140,B132*0.3-B140))</f>
        <v/>
      </c>
      <c r="E129" s="161"/>
      <c r="F129" s="9"/>
      <c r="G129" s="162"/>
    </row>
    <row r="130" spans="1:17" ht="15.75" thickBot="1" x14ac:dyDescent="0.3"/>
    <row r="131" spans="1:17" ht="30.75" thickBot="1" x14ac:dyDescent="0.3">
      <c r="A131" s="219" t="str">
        <f>IF(B141&gt;0,"Ja","")</f>
        <v/>
      </c>
      <c r="B131" s="13" t="s">
        <v>292</v>
      </c>
      <c r="C131" s="196" t="s">
        <v>293</v>
      </c>
      <c r="D131" s="196" t="s">
        <v>294</v>
      </c>
      <c r="E131" s="196" t="s">
        <v>341</v>
      </c>
      <c r="F131" s="196" t="s">
        <v>295</v>
      </c>
      <c r="G131" s="14" t="s">
        <v>296</v>
      </c>
      <c r="J131" s="25" t="s">
        <v>327</v>
      </c>
      <c r="P131" t="str">
        <f>IF(Q141="","",IF(RIGHT(E127,10)="Virksomhed",IF(SUM(Q132:Q140)/COUNT(Q132:Q140)&lt;&gt;Q141,1,""),""))</f>
        <v/>
      </c>
      <c r="Q131" s="26" t="s">
        <v>374</v>
      </c>
    </row>
    <row r="132" spans="1:17" x14ac:dyDescent="0.25">
      <c r="A132" s="15" t="s">
        <v>297</v>
      </c>
      <c r="B132" s="204"/>
      <c r="C132" s="202">
        <f t="shared" ref="C132:C138" si="66">IFERROR(IF($G$128="",IF(E132="",B132*$E$128,E132),IF(E132="",B132*$G$128,E132)),0)</f>
        <v>0</v>
      </c>
      <c r="D132" s="202">
        <f>IFERROR(B132-C132-F132,0)</f>
        <v>0</v>
      </c>
      <c r="E132" s="205"/>
      <c r="F132" s="205"/>
      <c r="G132" s="45"/>
      <c r="H132">
        <f t="shared" ref="H132:H138" si="67">IF(B132="",0,B132)</f>
        <v>0</v>
      </c>
      <c r="I132">
        <f t="shared" ref="I132:I141" si="68">IF($E$127&lt;&gt;"Public research and knowledge dissemination organization",0,IF(B132="",0,B132))</f>
        <v>0</v>
      </c>
      <c r="J132" s="20"/>
      <c r="K132" s="20"/>
      <c r="L132" s="20"/>
      <c r="M132" s="20"/>
      <c r="N132" s="20"/>
      <c r="O132" s="20"/>
      <c r="P132" s="1" t="str">
        <f t="shared" ref="P132:P141" si="69">A132</f>
        <v>Salary</v>
      </c>
      <c r="Q132" s="51" t="str">
        <f t="shared" ref="Q132:Q141" si="70">IFERROR(C132/B132,"")</f>
        <v/>
      </c>
    </row>
    <row r="133" spans="1:17" x14ac:dyDescent="0.25">
      <c r="A133" s="16" t="s">
        <v>298</v>
      </c>
      <c r="B133" s="204"/>
      <c r="C133" s="202">
        <f t="shared" si="66"/>
        <v>0</v>
      </c>
      <c r="D133" s="202">
        <f t="shared" ref="D133:D138" si="71">IFERROR(B133-C133-F133,0)</f>
        <v>0</v>
      </c>
      <c r="E133" s="205"/>
      <c r="F133" s="205"/>
      <c r="G133" s="45"/>
      <c r="H133">
        <f t="shared" si="67"/>
        <v>0</v>
      </c>
      <c r="I133">
        <f t="shared" si="68"/>
        <v>0</v>
      </c>
      <c r="P133" s="4" t="str">
        <f t="shared" si="69"/>
        <v>External assistance</v>
      </c>
      <c r="Q133" s="52" t="str">
        <f t="shared" si="70"/>
        <v/>
      </c>
    </row>
    <row r="134" spans="1:17" x14ac:dyDescent="0.25">
      <c r="A134" s="16" t="s">
        <v>299</v>
      </c>
      <c r="B134" s="204"/>
      <c r="C134" s="202">
        <f t="shared" si="66"/>
        <v>0</v>
      </c>
      <c r="D134" s="202">
        <f t="shared" si="71"/>
        <v>0</v>
      </c>
      <c r="E134" s="205"/>
      <c r="F134" s="205"/>
      <c r="G134" s="45"/>
      <c r="H134">
        <f t="shared" si="67"/>
        <v>0</v>
      </c>
      <c r="I134">
        <f t="shared" si="68"/>
        <v>0</v>
      </c>
      <c r="P134" s="4" t="str">
        <f t="shared" si="69"/>
        <v>Other costs</v>
      </c>
      <c r="Q134" s="52" t="str">
        <f t="shared" si="70"/>
        <v/>
      </c>
    </row>
    <row r="135" spans="1:17" x14ac:dyDescent="0.25">
      <c r="A135" s="16" t="s">
        <v>300</v>
      </c>
      <c r="B135" s="204"/>
      <c r="C135" s="202">
        <f t="shared" si="66"/>
        <v>0</v>
      </c>
      <c r="D135" s="202">
        <f t="shared" si="71"/>
        <v>0</v>
      </c>
      <c r="E135" s="205"/>
      <c r="F135" s="205"/>
      <c r="G135" s="45"/>
      <c r="H135">
        <f t="shared" si="67"/>
        <v>0</v>
      </c>
      <c r="I135">
        <f t="shared" si="68"/>
        <v>0</v>
      </c>
      <c r="P135" s="4" t="str">
        <f t="shared" si="69"/>
        <v>Apparatus/equipment</v>
      </c>
      <c r="Q135" s="52" t="str">
        <f t="shared" si="70"/>
        <v/>
      </c>
    </row>
    <row r="136" spans="1:17" x14ac:dyDescent="0.25">
      <c r="A136" s="16" t="s">
        <v>301</v>
      </c>
      <c r="B136" s="204"/>
      <c r="C136" s="202">
        <f t="shared" si="66"/>
        <v>0</v>
      </c>
      <c r="D136" s="202">
        <f t="shared" si="71"/>
        <v>0</v>
      </c>
      <c r="E136" s="205"/>
      <c r="F136" s="205"/>
      <c r="G136" s="45"/>
      <c r="H136">
        <f t="shared" si="67"/>
        <v>0</v>
      </c>
      <c r="I136">
        <f t="shared" si="68"/>
        <v>0</v>
      </c>
      <c r="P136" s="4" t="str">
        <f t="shared" si="69"/>
        <v>Scrap value</v>
      </c>
      <c r="Q136" s="52" t="str">
        <f t="shared" si="70"/>
        <v/>
      </c>
    </row>
    <row r="137" spans="1:17" x14ac:dyDescent="0.25">
      <c r="A137" s="16" t="s">
        <v>302</v>
      </c>
      <c r="B137" s="204"/>
      <c r="C137" s="202">
        <f t="shared" si="66"/>
        <v>0</v>
      </c>
      <c r="D137" s="202">
        <f t="shared" si="71"/>
        <v>0</v>
      </c>
      <c r="E137" s="205"/>
      <c r="F137" s="205"/>
      <c r="G137" s="45"/>
      <c r="H137">
        <f t="shared" si="67"/>
        <v>0</v>
      </c>
      <c r="I137">
        <f t="shared" si="68"/>
        <v>0</v>
      </c>
      <c r="P137" s="4" t="str">
        <f t="shared" si="69"/>
        <v>Income, if any</v>
      </c>
      <c r="Q137" s="52" t="str">
        <f t="shared" si="70"/>
        <v/>
      </c>
    </row>
    <row r="138" spans="1:17" x14ac:dyDescent="0.25">
      <c r="A138" s="16" t="s">
        <v>303</v>
      </c>
      <c r="B138" s="204"/>
      <c r="C138" s="202">
        <f t="shared" si="66"/>
        <v>0</v>
      </c>
      <c r="D138" s="202">
        <f t="shared" si="71"/>
        <v>0</v>
      </c>
      <c r="E138" s="205"/>
      <c r="F138" s="205"/>
      <c r="G138" s="45"/>
      <c r="H138">
        <f t="shared" si="67"/>
        <v>0</v>
      </c>
      <c r="I138">
        <f t="shared" si="68"/>
        <v>0</v>
      </c>
      <c r="P138" s="4" t="str">
        <f t="shared" si="69"/>
        <v>Audit costs</v>
      </c>
      <c r="Q138" s="52" t="str">
        <f t="shared" si="70"/>
        <v/>
      </c>
    </row>
    <row r="139" spans="1:17" x14ac:dyDescent="0.25">
      <c r="A139" s="16" t="s">
        <v>304</v>
      </c>
      <c r="B139" s="200">
        <f>SUM(B132:B138)</f>
        <v>0</v>
      </c>
      <c r="C139" s="202">
        <f>SUM(C132:C138)</f>
        <v>0</v>
      </c>
      <c r="D139" s="202">
        <f>SUM(D132:D138)</f>
        <v>0</v>
      </c>
      <c r="E139" s="202">
        <f>SUM(E132:E138)</f>
        <v>0</v>
      </c>
      <c r="F139" s="202">
        <f>SUM(F132:F138)</f>
        <v>0</v>
      </c>
      <c r="G139" s="23">
        <f t="shared" ref="G139" si="72">SUM(G132:G138)</f>
        <v>0</v>
      </c>
      <c r="H139">
        <f>SUM(H132:H138)</f>
        <v>0</v>
      </c>
      <c r="I139">
        <f t="shared" si="68"/>
        <v>0</v>
      </c>
      <c r="P139" s="4" t="str">
        <f t="shared" si="69"/>
        <v>Total excl. OH</v>
      </c>
      <c r="Q139" s="52" t="str">
        <f t="shared" si="70"/>
        <v/>
      </c>
    </row>
    <row r="140" spans="1:17" x14ac:dyDescent="0.25">
      <c r="A140" s="16" t="s">
        <v>1</v>
      </c>
      <c r="B140" s="204"/>
      <c r="C140" s="202">
        <f>IFERROR(IF($G$128="",IF(E140="",B140*$E$128,E140),IF(E140="",B140*$G$128,E140)),0)</f>
        <v>0</v>
      </c>
      <c r="D140" s="202">
        <f>IFERROR(B140-C140-F140,0)</f>
        <v>0</v>
      </c>
      <c r="E140" s="205"/>
      <c r="F140" s="205"/>
      <c r="G140" s="45"/>
      <c r="H140">
        <f>IF(B140="",0,B140)</f>
        <v>0</v>
      </c>
      <c r="I140">
        <f t="shared" si="68"/>
        <v>0</v>
      </c>
      <c r="P140" s="4" t="str">
        <f t="shared" si="69"/>
        <v>OH</v>
      </c>
      <c r="Q140" s="52" t="str">
        <f t="shared" si="70"/>
        <v/>
      </c>
    </row>
    <row r="141" spans="1:17" ht="15.75" thickBot="1" x14ac:dyDescent="0.3">
      <c r="A141" s="17" t="s">
        <v>4</v>
      </c>
      <c r="B141" s="201">
        <f>SUM(B132:B138)+B140</f>
        <v>0</v>
      </c>
      <c r="C141" s="203">
        <f>SUM(C132:C138)+C140</f>
        <v>0</v>
      </c>
      <c r="D141" s="203">
        <f>SUM(D132:D138)+D140</f>
        <v>0</v>
      </c>
      <c r="E141" s="203">
        <f>SUM(E132:E138)+E140</f>
        <v>0</v>
      </c>
      <c r="F141" s="203">
        <f>SUM(F132:F138)+F140</f>
        <v>0</v>
      </c>
      <c r="G141" s="24">
        <f t="shared" ref="G141" si="73">SUM(G132:G138)+G140</f>
        <v>0</v>
      </c>
      <c r="H141">
        <f>SUM(H132:H138)+H140</f>
        <v>0</v>
      </c>
      <c r="I141">
        <f t="shared" si="68"/>
        <v>0</v>
      </c>
      <c r="J141" s="21"/>
      <c r="K141" s="21"/>
      <c r="L141" s="21"/>
      <c r="M141" s="21"/>
      <c r="N141" s="21"/>
      <c r="O141" s="21"/>
      <c r="P141" s="7" t="str">
        <f t="shared" si="69"/>
        <v>Total</v>
      </c>
      <c r="Q141" s="53" t="str">
        <f t="shared" si="70"/>
        <v/>
      </c>
    </row>
    <row r="143" spans="1:17" x14ac:dyDescent="0.25">
      <c r="A143" s="9" t="s">
        <v>305</v>
      </c>
      <c r="B143" s="11"/>
      <c r="C143" s="26" t="s">
        <v>313</v>
      </c>
      <c r="D143" s="9" t="s">
        <v>308</v>
      </c>
      <c r="E143" s="272"/>
      <c r="F143" s="272"/>
    </row>
    <row r="144" spans="1:17" x14ac:dyDescent="0.25">
      <c r="A144" s="9" t="s">
        <v>306</v>
      </c>
      <c r="B144" s="10"/>
      <c r="C144" s="46">
        <f>IF(IF(G144="",E144,G144)="",0,IF(G144="",E144,G144))</f>
        <v>0</v>
      </c>
      <c r="D144" s="9" t="s">
        <v>372</v>
      </c>
      <c r="E144" s="12" t="str">
        <f>_xlfn.IFNA(VLOOKUP(B144,'List of subsidy rates'!$A:$K,MATCH(CONCATENATE(E143," - ",$H$1),'List of subsidy rates'!$A$1:$K$1,0),FALSE),"")</f>
        <v/>
      </c>
      <c r="F144" s="9" t="s">
        <v>373</v>
      </c>
      <c r="G144" s="160"/>
      <c r="H144">
        <f>ROUND(IF(E143="",0,IF(LEFT(E143,6)="Public",B155*0.44,B148*0.3)),2)</f>
        <v>0</v>
      </c>
    </row>
    <row r="145" spans="1:17" x14ac:dyDescent="0.25">
      <c r="A145" s="9" t="s">
        <v>375</v>
      </c>
      <c r="B145" s="164" t="str">
        <f>IF(E143="","",IF(E143="Public research and knowledge dissemination organization",0.44,0.3))</f>
        <v/>
      </c>
      <c r="C145" s="9" t="s">
        <v>307</v>
      </c>
      <c r="D145" s="163" t="str">
        <f>IF(E143="","",IF(LEFT(E143,6)="Public",B155*0.44-B156,B148*0.3-B156))</f>
        <v/>
      </c>
      <c r="E145" s="161"/>
      <c r="F145" s="9"/>
      <c r="G145" s="162"/>
    </row>
    <row r="146" spans="1:17" ht="15.75" thickBot="1" x14ac:dyDescent="0.3"/>
    <row r="147" spans="1:17" ht="30.75" thickBot="1" x14ac:dyDescent="0.3">
      <c r="A147" s="219" t="str">
        <f>IF(B157&gt;0,"Ja","")</f>
        <v/>
      </c>
      <c r="B147" s="13" t="s">
        <v>292</v>
      </c>
      <c r="C147" s="196" t="s">
        <v>293</v>
      </c>
      <c r="D147" s="196" t="s">
        <v>294</v>
      </c>
      <c r="E147" s="196" t="s">
        <v>341</v>
      </c>
      <c r="F147" s="196" t="s">
        <v>295</v>
      </c>
      <c r="G147" s="14" t="s">
        <v>296</v>
      </c>
      <c r="J147" s="25" t="s">
        <v>327</v>
      </c>
      <c r="P147" t="str">
        <f>IF(Q157="","",IF(RIGHT(E143,10)="Virksomhed",IF(SUM(Q148:Q156)/COUNT(Q148:Q156)&lt;&gt;Q157,1,""),""))</f>
        <v/>
      </c>
      <c r="Q147" s="26" t="s">
        <v>374</v>
      </c>
    </row>
    <row r="148" spans="1:17" x14ac:dyDescent="0.25">
      <c r="A148" s="15" t="s">
        <v>297</v>
      </c>
      <c r="B148" s="204"/>
      <c r="C148" s="202">
        <f t="shared" ref="C148:C154" si="74">IFERROR(IF($G$144="",IF(E148="",B148*$E$144,E148),IF(E148="",B148*$G$144,E148)),0)</f>
        <v>0</v>
      </c>
      <c r="D148" s="202">
        <f>IFERROR(B148-C148-F148,0)</f>
        <v>0</v>
      </c>
      <c r="E148" s="205"/>
      <c r="F148" s="205"/>
      <c r="G148" s="45"/>
      <c r="H148">
        <f t="shared" ref="H148:H154" si="75">IF(B148="",0,B148)</f>
        <v>0</v>
      </c>
      <c r="I148">
        <f t="shared" ref="I148:I157" si="76">IF($E$143&lt;&gt;"Public research and knowledge dissemination organization",0,IF(B148="",0,B148))</f>
        <v>0</v>
      </c>
      <c r="J148" s="20"/>
      <c r="K148" s="20"/>
      <c r="L148" s="20"/>
      <c r="M148" s="20"/>
      <c r="N148" s="20"/>
      <c r="O148" s="20"/>
      <c r="P148" s="1" t="str">
        <f t="shared" ref="P148:P157" si="77">A148</f>
        <v>Salary</v>
      </c>
      <c r="Q148" s="51" t="str">
        <f t="shared" ref="Q148:Q157" si="78">IFERROR(C148/B148,"")</f>
        <v/>
      </c>
    </row>
    <row r="149" spans="1:17" x14ac:dyDescent="0.25">
      <c r="A149" s="16" t="s">
        <v>298</v>
      </c>
      <c r="B149" s="204"/>
      <c r="C149" s="202">
        <f t="shared" si="74"/>
        <v>0</v>
      </c>
      <c r="D149" s="202">
        <f t="shared" ref="D149:D154" si="79">IFERROR(B149-C149-F149,0)</f>
        <v>0</v>
      </c>
      <c r="E149" s="205"/>
      <c r="F149" s="205"/>
      <c r="G149" s="45"/>
      <c r="H149">
        <f t="shared" si="75"/>
        <v>0</v>
      </c>
      <c r="I149">
        <f t="shared" si="76"/>
        <v>0</v>
      </c>
      <c r="P149" s="4" t="str">
        <f t="shared" si="77"/>
        <v>External assistance</v>
      </c>
      <c r="Q149" s="52" t="str">
        <f t="shared" si="78"/>
        <v/>
      </c>
    </row>
    <row r="150" spans="1:17" x14ac:dyDescent="0.25">
      <c r="A150" s="16" t="s">
        <v>299</v>
      </c>
      <c r="B150" s="204"/>
      <c r="C150" s="202">
        <f t="shared" si="74"/>
        <v>0</v>
      </c>
      <c r="D150" s="202">
        <f t="shared" si="79"/>
        <v>0</v>
      </c>
      <c r="E150" s="205"/>
      <c r="F150" s="205"/>
      <c r="G150" s="45"/>
      <c r="H150">
        <f t="shared" si="75"/>
        <v>0</v>
      </c>
      <c r="I150">
        <f t="shared" si="76"/>
        <v>0</v>
      </c>
      <c r="P150" s="4" t="str">
        <f t="shared" si="77"/>
        <v>Other costs</v>
      </c>
      <c r="Q150" s="52" t="str">
        <f t="shared" si="78"/>
        <v/>
      </c>
    </row>
    <row r="151" spans="1:17" x14ac:dyDescent="0.25">
      <c r="A151" s="16" t="s">
        <v>300</v>
      </c>
      <c r="B151" s="204"/>
      <c r="C151" s="202">
        <f t="shared" si="74"/>
        <v>0</v>
      </c>
      <c r="D151" s="202">
        <f t="shared" si="79"/>
        <v>0</v>
      </c>
      <c r="E151" s="205"/>
      <c r="F151" s="205"/>
      <c r="G151" s="45"/>
      <c r="H151">
        <f t="shared" si="75"/>
        <v>0</v>
      </c>
      <c r="I151">
        <f t="shared" si="76"/>
        <v>0</v>
      </c>
      <c r="P151" s="4" t="str">
        <f t="shared" si="77"/>
        <v>Apparatus/equipment</v>
      </c>
      <c r="Q151" s="52" t="str">
        <f t="shared" si="78"/>
        <v/>
      </c>
    </row>
    <row r="152" spans="1:17" x14ac:dyDescent="0.25">
      <c r="A152" s="16" t="s">
        <v>301</v>
      </c>
      <c r="B152" s="204"/>
      <c r="C152" s="202">
        <f t="shared" si="74"/>
        <v>0</v>
      </c>
      <c r="D152" s="202">
        <f t="shared" si="79"/>
        <v>0</v>
      </c>
      <c r="E152" s="205"/>
      <c r="F152" s="205"/>
      <c r="G152" s="45"/>
      <c r="H152">
        <f t="shared" si="75"/>
        <v>0</v>
      </c>
      <c r="I152">
        <f t="shared" si="76"/>
        <v>0</v>
      </c>
      <c r="P152" s="4" t="str">
        <f t="shared" si="77"/>
        <v>Scrap value</v>
      </c>
      <c r="Q152" s="52" t="str">
        <f t="shared" si="78"/>
        <v/>
      </c>
    </row>
    <row r="153" spans="1:17" x14ac:dyDescent="0.25">
      <c r="A153" s="16" t="s">
        <v>302</v>
      </c>
      <c r="B153" s="204"/>
      <c r="C153" s="202">
        <f t="shared" si="74"/>
        <v>0</v>
      </c>
      <c r="D153" s="202">
        <f t="shared" si="79"/>
        <v>0</v>
      </c>
      <c r="E153" s="205"/>
      <c r="F153" s="205"/>
      <c r="G153" s="45"/>
      <c r="H153">
        <f t="shared" si="75"/>
        <v>0</v>
      </c>
      <c r="I153">
        <f t="shared" si="76"/>
        <v>0</v>
      </c>
      <c r="P153" s="4" t="str">
        <f t="shared" si="77"/>
        <v>Income, if any</v>
      </c>
      <c r="Q153" s="52" t="str">
        <f t="shared" si="78"/>
        <v/>
      </c>
    </row>
    <row r="154" spans="1:17" x14ac:dyDescent="0.25">
      <c r="A154" s="16" t="s">
        <v>303</v>
      </c>
      <c r="B154" s="204"/>
      <c r="C154" s="202">
        <f t="shared" si="74"/>
        <v>0</v>
      </c>
      <c r="D154" s="202">
        <f t="shared" si="79"/>
        <v>0</v>
      </c>
      <c r="E154" s="205"/>
      <c r="F154" s="205"/>
      <c r="G154" s="45"/>
      <c r="H154">
        <f t="shared" si="75"/>
        <v>0</v>
      </c>
      <c r="I154">
        <f t="shared" si="76"/>
        <v>0</v>
      </c>
      <c r="P154" s="4" t="str">
        <f t="shared" si="77"/>
        <v>Audit costs</v>
      </c>
      <c r="Q154" s="52" t="str">
        <f t="shared" si="78"/>
        <v/>
      </c>
    </row>
    <row r="155" spans="1:17" x14ac:dyDescent="0.25">
      <c r="A155" s="16" t="s">
        <v>304</v>
      </c>
      <c r="B155" s="200">
        <f>SUM(B148:B154)</f>
        <v>0</v>
      </c>
      <c r="C155" s="202">
        <f>SUM(C148:C154)</f>
        <v>0</v>
      </c>
      <c r="D155" s="202">
        <f>SUM(D148:D154)</f>
        <v>0</v>
      </c>
      <c r="E155" s="202">
        <f>SUM(E148:E154)</f>
        <v>0</v>
      </c>
      <c r="F155" s="202">
        <f>SUM(F148:F154)</f>
        <v>0</v>
      </c>
      <c r="G155" s="23">
        <f t="shared" ref="G155" si="80">SUM(G148:G154)</f>
        <v>0</v>
      </c>
      <c r="H155">
        <f>SUM(H148:H154)</f>
        <v>0</v>
      </c>
      <c r="I155">
        <f t="shared" si="76"/>
        <v>0</v>
      </c>
      <c r="P155" s="4" t="str">
        <f t="shared" si="77"/>
        <v>Total excl. OH</v>
      </c>
      <c r="Q155" s="52" t="str">
        <f t="shared" si="78"/>
        <v/>
      </c>
    </row>
    <row r="156" spans="1:17" x14ac:dyDescent="0.25">
      <c r="A156" s="16" t="s">
        <v>1</v>
      </c>
      <c r="B156" s="204"/>
      <c r="C156" s="202">
        <f>IFERROR(IF($G$144="",IF(E156="",B156*$E$144,E156),IF(E156="",B156*$G$144,E156)),0)</f>
        <v>0</v>
      </c>
      <c r="D156" s="202">
        <f>IFERROR(B156-C156-F156,0)</f>
        <v>0</v>
      </c>
      <c r="E156" s="205"/>
      <c r="F156" s="205"/>
      <c r="G156" s="45"/>
      <c r="H156">
        <f>IF(B156="",0,B156)</f>
        <v>0</v>
      </c>
      <c r="I156">
        <f t="shared" si="76"/>
        <v>0</v>
      </c>
      <c r="P156" s="4" t="str">
        <f t="shared" si="77"/>
        <v>OH</v>
      </c>
      <c r="Q156" s="52" t="str">
        <f t="shared" si="78"/>
        <v/>
      </c>
    </row>
    <row r="157" spans="1:17" ht="15.75" thickBot="1" x14ac:dyDescent="0.3">
      <c r="A157" s="17" t="s">
        <v>4</v>
      </c>
      <c r="B157" s="201">
        <f>SUM(B148:B154)+B156</f>
        <v>0</v>
      </c>
      <c r="C157" s="203">
        <f>SUM(C148:C154)+C156</f>
        <v>0</v>
      </c>
      <c r="D157" s="203">
        <f>SUM(D148:D154)+D156</f>
        <v>0</v>
      </c>
      <c r="E157" s="203">
        <f>SUM(E148:E154)+E156</f>
        <v>0</v>
      </c>
      <c r="F157" s="203">
        <f>SUM(F148:F154)+F156</f>
        <v>0</v>
      </c>
      <c r="G157" s="24">
        <f t="shared" ref="G157" si="81">SUM(G148:G154)+G156</f>
        <v>0</v>
      </c>
      <c r="H157">
        <f>SUM(H148:H154)+H156</f>
        <v>0</v>
      </c>
      <c r="I157">
        <f t="shared" si="76"/>
        <v>0</v>
      </c>
      <c r="J157" s="21"/>
      <c r="K157" s="21"/>
      <c r="L157" s="21"/>
      <c r="M157" s="21"/>
      <c r="N157" s="21"/>
      <c r="O157" s="21"/>
      <c r="P157" s="7" t="str">
        <f t="shared" si="77"/>
        <v>Total</v>
      </c>
      <c r="Q157" s="53" t="str">
        <f t="shared" si="78"/>
        <v/>
      </c>
    </row>
    <row r="159" spans="1:17" x14ac:dyDescent="0.25">
      <c r="A159" s="9" t="s">
        <v>305</v>
      </c>
      <c r="B159" s="11"/>
      <c r="C159" s="26" t="s">
        <v>314</v>
      </c>
      <c r="D159" s="9" t="s">
        <v>308</v>
      </c>
      <c r="E159" s="272"/>
      <c r="F159" s="272"/>
    </row>
    <row r="160" spans="1:17" x14ac:dyDescent="0.25">
      <c r="A160" s="9" t="s">
        <v>306</v>
      </c>
      <c r="B160" s="10"/>
      <c r="C160" s="46">
        <f>IF(IF(G160="",E160,G160)="",0,IF(G160="",E160,G160))</f>
        <v>0</v>
      </c>
      <c r="D160" s="9" t="s">
        <v>372</v>
      </c>
      <c r="E160" s="12" t="str">
        <f>_xlfn.IFNA(VLOOKUP(B160,'List of subsidy rates'!$A:$K,MATCH(CONCATENATE(E159," - ",$H$1),'List of subsidy rates'!$A$1:$K$1,0),FALSE),"")</f>
        <v/>
      </c>
      <c r="F160" s="9" t="s">
        <v>373</v>
      </c>
      <c r="G160" s="160"/>
      <c r="H160">
        <f>ROUND(IF(E159="",0,IF(LEFT(E159,6)="Public",B171*0.44,B164*0.3)),2)</f>
        <v>0</v>
      </c>
    </row>
    <row r="161" spans="1:17" x14ac:dyDescent="0.25">
      <c r="A161" s="9" t="s">
        <v>375</v>
      </c>
      <c r="B161" s="164" t="str">
        <f>IF(E159="","",IF(E159="Public research and knowledge dissemination organization",0.44,0.3))</f>
        <v/>
      </c>
      <c r="C161" s="9" t="s">
        <v>307</v>
      </c>
      <c r="D161" s="163" t="str">
        <f>IF(E159="","",IF(LEFT(E159,6)="Public",B171*0.44-B172,B164*0.3-B172))</f>
        <v/>
      </c>
      <c r="E161" s="161"/>
      <c r="F161" s="9"/>
      <c r="G161" s="162"/>
    </row>
    <row r="162" spans="1:17" ht="15.75" thickBot="1" x14ac:dyDescent="0.3"/>
    <row r="163" spans="1:17" ht="30.75" thickBot="1" x14ac:dyDescent="0.3">
      <c r="A163" s="219" t="str">
        <f>IF(B173&gt;0,"Ja","")</f>
        <v/>
      </c>
      <c r="B163" s="13" t="s">
        <v>292</v>
      </c>
      <c r="C163" s="196" t="s">
        <v>293</v>
      </c>
      <c r="D163" s="196" t="s">
        <v>294</v>
      </c>
      <c r="E163" s="196" t="s">
        <v>341</v>
      </c>
      <c r="F163" s="196" t="s">
        <v>295</v>
      </c>
      <c r="G163" s="14" t="s">
        <v>296</v>
      </c>
      <c r="J163" s="25" t="s">
        <v>327</v>
      </c>
      <c r="P163" t="str">
        <f>IF(Q173="","",IF(RIGHT(E159,10)="Virksomhed",IF(SUM(Q164:Q172)/COUNT(Q164:Q172)&lt;&gt;Q173,1,""),""))</f>
        <v/>
      </c>
      <c r="Q163" s="26" t="s">
        <v>374</v>
      </c>
    </row>
    <row r="164" spans="1:17" x14ac:dyDescent="0.25">
      <c r="A164" s="15" t="s">
        <v>297</v>
      </c>
      <c r="B164" s="204"/>
      <c r="C164" s="202">
        <f t="shared" ref="C164:C170" si="82">IFERROR(IF($G$160="",IF(E164="",B164*$E$160,E164),IF(E164="",B164*$G$160,E164)),0)</f>
        <v>0</v>
      </c>
      <c r="D164" s="202">
        <f>IFERROR(B164-C164-F164,0)</f>
        <v>0</v>
      </c>
      <c r="E164" s="205"/>
      <c r="F164" s="205"/>
      <c r="G164" s="45"/>
      <c r="H164">
        <f t="shared" ref="H164:H170" si="83">IF(B164="",0,B164)</f>
        <v>0</v>
      </c>
      <c r="I164">
        <f t="shared" ref="I164:I173" si="84">IF($E$159&lt;&gt;"Public research and knowledge dissemination organization",0,IF(B164="",0,B164))</f>
        <v>0</v>
      </c>
      <c r="J164" s="20"/>
      <c r="K164" s="20"/>
      <c r="L164" s="20"/>
      <c r="M164" s="20"/>
      <c r="N164" s="20"/>
      <c r="O164" s="20"/>
      <c r="P164" s="1" t="str">
        <f t="shared" ref="P164:P173" si="85">A164</f>
        <v>Salary</v>
      </c>
      <c r="Q164" s="51" t="str">
        <f t="shared" ref="Q164:Q173" si="86">IFERROR(C164/B164,"")</f>
        <v/>
      </c>
    </row>
    <row r="165" spans="1:17" x14ac:dyDescent="0.25">
      <c r="A165" s="16" t="s">
        <v>298</v>
      </c>
      <c r="B165" s="204"/>
      <c r="C165" s="202">
        <f t="shared" si="82"/>
        <v>0</v>
      </c>
      <c r="D165" s="202">
        <f t="shared" ref="D165:D170" si="87">IFERROR(B165-C165-F165,0)</f>
        <v>0</v>
      </c>
      <c r="E165" s="205"/>
      <c r="F165" s="205"/>
      <c r="G165" s="45"/>
      <c r="H165">
        <f t="shared" si="83"/>
        <v>0</v>
      </c>
      <c r="I165">
        <f t="shared" si="84"/>
        <v>0</v>
      </c>
      <c r="P165" s="4" t="str">
        <f t="shared" si="85"/>
        <v>External assistance</v>
      </c>
      <c r="Q165" s="52" t="str">
        <f t="shared" si="86"/>
        <v/>
      </c>
    </row>
    <row r="166" spans="1:17" x14ac:dyDescent="0.25">
      <c r="A166" s="16" t="s">
        <v>299</v>
      </c>
      <c r="B166" s="204"/>
      <c r="C166" s="202">
        <f t="shared" si="82"/>
        <v>0</v>
      </c>
      <c r="D166" s="202">
        <f t="shared" si="87"/>
        <v>0</v>
      </c>
      <c r="E166" s="205"/>
      <c r="F166" s="205"/>
      <c r="G166" s="45"/>
      <c r="H166">
        <f t="shared" si="83"/>
        <v>0</v>
      </c>
      <c r="I166">
        <f t="shared" si="84"/>
        <v>0</v>
      </c>
      <c r="P166" s="4" t="str">
        <f t="shared" si="85"/>
        <v>Other costs</v>
      </c>
      <c r="Q166" s="52" t="str">
        <f t="shared" si="86"/>
        <v/>
      </c>
    </row>
    <row r="167" spans="1:17" x14ac:dyDescent="0.25">
      <c r="A167" s="16" t="s">
        <v>300</v>
      </c>
      <c r="B167" s="204"/>
      <c r="C167" s="202">
        <f t="shared" si="82"/>
        <v>0</v>
      </c>
      <c r="D167" s="202">
        <f t="shared" si="87"/>
        <v>0</v>
      </c>
      <c r="E167" s="205"/>
      <c r="F167" s="205"/>
      <c r="G167" s="45"/>
      <c r="H167">
        <f t="shared" si="83"/>
        <v>0</v>
      </c>
      <c r="I167">
        <f t="shared" si="84"/>
        <v>0</v>
      </c>
      <c r="P167" s="4" t="str">
        <f t="shared" si="85"/>
        <v>Apparatus/equipment</v>
      </c>
      <c r="Q167" s="52" t="str">
        <f t="shared" si="86"/>
        <v/>
      </c>
    </row>
    <row r="168" spans="1:17" x14ac:dyDescent="0.25">
      <c r="A168" s="16" t="s">
        <v>301</v>
      </c>
      <c r="B168" s="204"/>
      <c r="C168" s="202">
        <f t="shared" si="82"/>
        <v>0</v>
      </c>
      <c r="D168" s="202">
        <f t="shared" si="87"/>
        <v>0</v>
      </c>
      <c r="E168" s="205"/>
      <c r="F168" s="205"/>
      <c r="G168" s="45"/>
      <c r="H168">
        <f t="shared" si="83"/>
        <v>0</v>
      </c>
      <c r="I168">
        <f t="shared" si="84"/>
        <v>0</v>
      </c>
      <c r="P168" s="4" t="str">
        <f t="shared" si="85"/>
        <v>Scrap value</v>
      </c>
      <c r="Q168" s="52" t="str">
        <f t="shared" si="86"/>
        <v/>
      </c>
    </row>
    <row r="169" spans="1:17" x14ac:dyDescent="0.25">
      <c r="A169" s="16" t="s">
        <v>302</v>
      </c>
      <c r="B169" s="204"/>
      <c r="C169" s="202">
        <f t="shared" si="82"/>
        <v>0</v>
      </c>
      <c r="D169" s="202">
        <f t="shared" si="87"/>
        <v>0</v>
      </c>
      <c r="E169" s="205"/>
      <c r="F169" s="205"/>
      <c r="G169" s="45"/>
      <c r="H169">
        <f t="shared" si="83"/>
        <v>0</v>
      </c>
      <c r="I169">
        <f t="shared" si="84"/>
        <v>0</v>
      </c>
      <c r="P169" s="4" t="str">
        <f t="shared" si="85"/>
        <v>Income, if any</v>
      </c>
      <c r="Q169" s="52" t="str">
        <f t="shared" si="86"/>
        <v/>
      </c>
    </row>
    <row r="170" spans="1:17" x14ac:dyDescent="0.25">
      <c r="A170" s="16" t="s">
        <v>303</v>
      </c>
      <c r="B170" s="204"/>
      <c r="C170" s="202">
        <f t="shared" si="82"/>
        <v>0</v>
      </c>
      <c r="D170" s="202">
        <f t="shared" si="87"/>
        <v>0</v>
      </c>
      <c r="E170" s="205"/>
      <c r="F170" s="205"/>
      <c r="G170" s="45"/>
      <c r="H170">
        <f t="shared" si="83"/>
        <v>0</v>
      </c>
      <c r="I170">
        <f t="shared" si="84"/>
        <v>0</v>
      </c>
      <c r="P170" s="4" t="str">
        <f t="shared" si="85"/>
        <v>Audit costs</v>
      </c>
      <c r="Q170" s="52" t="str">
        <f t="shared" si="86"/>
        <v/>
      </c>
    </row>
    <row r="171" spans="1:17" x14ac:dyDescent="0.25">
      <c r="A171" s="16" t="s">
        <v>304</v>
      </c>
      <c r="B171" s="200">
        <f>SUM(B164:B170)</f>
        <v>0</v>
      </c>
      <c r="C171" s="202">
        <f>SUM(C164:C170)</f>
        <v>0</v>
      </c>
      <c r="D171" s="202">
        <f>SUM(D164:D170)</f>
        <v>0</v>
      </c>
      <c r="E171" s="202">
        <f>SUM(E164:E170)</f>
        <v>0</v>
      </c>
      <c r="F171" s="202">
        <f>SUM(F164:F170)</f>
        <v>0</v>
      </c>
      <c r="G171" s="23">
        <f t="shared" ref="G171" si="88">SUM(G164:G170)</f>
        <v>0</v>
      </c>
      <c r="H171">
        <f>SUM(H164:H170)</f>
        <v>0</v>
      </c>
      <c r="I171">
        <f t="shared" si="84"/>
        <v>0</v>
      </c>
      <c r="P171" s="4" t="str">
        <f t="shared" si="85"/>
        <v>Total excl. OH</v>
      </c>
      <c r="Q171" s="52" t="str">
        <f t="shared" si="86"/>
        <v/>
      </c>
    </row>
    <row r="172" spans="1:17" x14ac:dyDescent="0.25">
      <c r="A172" s="16" t="s">
        <v>1</v>
      </c>
      <c r="B172" s="204"/>
      <c r="C172" s="202">
        <f>IFERROR(IF($G$160="",IF(E172="",B172*$E$160,E172),IF(E172="",B172*$G$160,E172)),0)</f>
        <v>0</v>
      </c>
      <c r="D172" s="202">
        <f>IFERROR(B172-C172-F172,0)</f>
        <v>0</v>
      </c>
      <c r="E172" s="205"/>
      <c r="F172" s="205"/>
      <c r="G172" s="45"/>
      <c r="H172">
        <f>IF(B172="",0,B172)</f>
        <v>0</v>
      </c>
      <c r="I172">
        <f t="shared" si="84"/>
        <v>0</v>
      </c>
      <c r="P172" s="4" t="str">
        <f t="shared" si="85"/>
        <v>OH</v>
      </c>
      <c r="Q172" s="52" t="str">
        <f t="shared" si="86"/>
        <v/>
      </c>
    </row>
    <row r="173" spans="1:17" ht="15.75" thickBot="1" x14ac:dyDescent="0.3">
      <c r="A173" s="17" t="s">
        <v>4</v>
      </c>
      <c r="B173" s="201">
        <f>SUM(B164:B170)+B172</f>
        <v>0</v>
      </c>
      <c r="C173" s="203">
        <f>SUM(C164:C170)+C172</f>
        <v>0</v>
      </c>
      <c r="D173" s="203">
        <f>SUM(D164:D170)+D172</f>
        <v>0</v>
      </c>
      <c r="E173" s="203">
        <f>SUM(E164:E170)+E172</f>
        <v>0</v>
      </c>
      <c r="F173" s="203">
        <f>SUM(F164:F170)+F172</f>
        <v>0</v>
      </c>
      <c r="G173" s="24">
        <f t="shared" ref="G173" si="89">SUM(G164:G170)+G172</f>
        <v>0</v>
      </c>
      <c r="H173">
        <f>SUM(H164:H170)+H172</f>
        <v>0</v>
      </c>
      <c r="I173">
        <f t="shared" si="84"/>
        <v>0</v>
      </c>
      <c r="J173" s="21"/>
      <c r="K173" s="21"/>
      <c r="L173" s="21"/>
      <c r="M173" s="21"/>
      <c r="N173" s="21"/>
      <c r="O173" s="21"/>
      <c r="P173" s="7" t="str">
        <f t="shared" si="85"/>
        <v>Total</v>
      </c>
      <c r="Q173" s="53" t="str">
        <f t="shared" si="86"/>
        <v/>
      </c>
    </row>
    <row r="175" spans="1:17" x14ac:dyDescent="0.25">
      <c r="A175" s="9" t="s">
        <v>305</v>
      </c>
      <c r="B175" s="11"/>
      <c r="C175" s="26" t="s">
        <v>315</v>
      </c>
      <c r="D175" s="9" t="s">
        <v>308</v>
      </c>
      <c r="E175" s="272"/>
      <c r="F175" s="272"/>
    </row>
    <row r="176" spans="1:17" x14ac:dyDescent="0.25">
      <c r="A176" s="9" t="s">
        <v>306</v>
      </c>
      <c r="B176" s="10"/>
      <c r="C176" s="46">
        <f>IF(IF(G176="",E176,G176)="",0,IF(G176="",E176,G176))</f>
        <v>0</v>
      </c>
      <c r="D176" s="9" t="s">
        <v>372</v>
      </c>
      <c r="E176" s="12" t="str">
        <f>_xlfn.IFNA(VLOOKUP(B176,'List of subsidy rates'!$A:$K,MATCH(CONCATENATE(E175," - ",$H$1),'List of subsidy rates'!$A$1:$K$1,0),FALSE),"")</f>
        <v/>
      </c>
      <c r="F176" s="9" t="s">
        <v>373</v>
      </c>
      <c r="G176" s="160"/>
      <c r="H176">
        <f>ROUND(IF(E175="",0,IF(LEFT(E175,6)="Public",B187*0.44,B180*0.3)),2)</f>
        <v>0</v>
      </c>
    </row>
    <row r="177" spans="1:17" x14ac:dyDescent="0.25">
      <c r="A177" s="9" t="s">
        <v>375</v>
      </c>
      <c r="B177" s="164" t="str">
        <f>IF(E175="","",IF(E175="Public research and knowledge dissemination organization",0.44,0.3))</f>
        <v/>
      </c>
      <c r="C177" s="9" t="s">
        <v>307</v>
      </c>
      <c r="D177" s="163" t="str">
        <f>IF(E175="","",IF(LEFT(E175,6)="Public",B187*0.44-B188,B180*0.3-B188))</f>
        <v/>
      </c>
      <c r="E177" s="161"/>
      <c r="F177" s="9"/>
      <c r="G177" s="162"/>
    </row>
    <row r="178" spans="1:17" ht="15.75" thickBot="1" x14ac:dyDescent="0.3"/>
    <row r="179" spans="1:17" ht="30.75" thickBot="1" x14ac:dyDescent="0.3">
      <c r="A179" s="219" t="str">
        <f>IF(B189&gt;0,"Ja","")</f>
        <v/>
      </c>
      <c r="B179" s="13" t="s">
        <v>292</v>
      </c>
      <c r="C179" s="196" t="s">
        <v>293</v>
      </c>
      <c r="D179" s="196" t="s">
        <v>294</v>
      </c>
      <c r="E179" s="196" t="s">
        <v>341</v>
      </c>
      <c r="F179" s="196" t="s">
        <v>295</v>
      </c>
      <c r="G179" s="14" t="s">
        <v>296</v>
      </c>
      <c r="J179" s="25" t="s">
        <v>327</v>
      </c>
      <c r="P179" t="str">
        <f>IF(Q189="","",IF(RIGHT(E175,10)="Virksomhed",IF(SUM(Q180:Q188)/COUNT(Q180:Q188)&lt;&gt;Q189,1,""),""))</f>
        <v/>
      </c>
      <c r="Q179" s="26" t="s">
        <v>374</v>
      </c>
    </row>
    <row r="180" spans="1:17" x14ac:dyDescent="0.25">
      <c r="A180" s="15" t="s">
        <v>297</v>
      </c>
      <c r="B180" s="204"/>
      <c r="C180" s="202">
        <f t="shared" ref="C180:C186" si="90">IFERROR(IF($G$176="",IF(E180="",B180*$E$176,E180),IF(E180="",B180*$G$176,E180)),0)</f>
        <v>0</v>
      </c>
      <c r="D180" s="202">
        <f>IFERROR(B180-C180-F180,0)</f>
        <v>0</v>
      </c>
      <c r="E180" s="205"/>
      <c r="F180" s="205"/>
      <c r="G180" s="45"/>
      <c r="H180">
        <f t="shared" ref="H180:H186" si="91">IF(B180="",0,B180)</f>
        <v>0</v>
      </c>
      <c r="I180">
        <f t="shared" ref="I180:I189" si="92">IF($E$175&lt;&gt;"Public research and knowledge dissemination organization",0,IF(B180="",0,B180))</f>
        <v>0</v>
      </c>
      <c r="J180" s="20"/>
      <c r="K180" s="20"/>
      <c r="L180" s="20"/>
      <c r="M180" s="20"/>
      <c r="N180" s="20"/>
      <c r="O180" s="20"/>
      <c r="P180" s="1" t="str">
        <f t="shared" ref="P180:P189" si="93">A180</f>
        <v>Salary</v>
      </c>
      <c r="Q180" s="51" t="str">
        <f t="shared" ref="Q180:Q189" si="94">IFERROR(C180/B180,"")</f>
        <v/>
      </c>
    </row>
    <row r="181" spans="1:17" x14ac:dyDescent="0.25">
      <c r="A181" s="16" t="s">
        <v>298</v>
      </c>
      <c r="B181" s="204"/>
      <c r="C181" s="202">
        <f t="shared" si="90"/>
        <v>0</v>
      </c>
      <c r="D181" s="202">
        <f t="shared" ref="D181:D186" si="95">IFERROR(B181-C181-F181,0)</f>
        <v>0</v>
      </c>
      <c r="E181" s="205"/>
      <c r="F181" s="205"/>
      <c r="G181" s="45"/>
      <c r="H181">
        <f t="shared" si="91"/>
        <v>0</v>
      </c>
      <c r="I181">
        <f t="shared" si="92"/>
        <v>0</v>
      </c>
      <c r="P181" s="4" t="str">
        <f t="shared" si="93"/>
        <v>External assistance</v>
      </c>
      <c r="Q181" s="52" t="str">
        <f t="shared" si="94"/>
        <v/>
      </c>
    </row>
    <row r="182" spans="1:17" x14ac:dyDescent="0.25">
      <c r="A182" s="16" t="s">
        <v>299</v>
      </c>
      <c r="B182" s="204"/>
      <c r="C182" s="202">
        <f t="shared" si="90"/>
        <v>0</v>
      </c>
      <c r="D182" s="202">
        <f t="shared" si="95"/>
        <v>0</v>
      </c>
      <c r="E182" s="205"/>
      <c r="F182" s="205"/>
      <c r="G182" s="45"/>
      <c r="H182">
        <f t="shared" si="91"/>
        <v>0</v>
      </c>
      <c r="I182">
        <f t="shared" si="92"/>
        <v>0</v>
      </c>
      <c r="P182" s="4" t="str">
        <f t="shared" si="93"/>
        <v>Other costs</v>
      </c>
      <c r="Q182" s="52" t="str">
        <f t="shared" si="94"/>
        <v/>
      </c>
    </row>
    <row r="183" spans="1:17" x14ac:dyDescent="0.25">
      <c r="A183" s="16" t="s">
        <v>300</v>
      </c>
      <c r="B183" s="204"/>
      <c r="C183" s="202">
        <f t="shared" si="90"/>
        <v>0</v>
      </c>
      <c r="D183" s="202">
        <f t="shared" si="95"/>
        <v>0</v>
      </c>
      <c r="E183" s="205"/>
      <c r="F183" s="205"/>
      <c r="G183" s="45"/>
      <c r="H183">
        <f t="shared" si="91"/>
        <v>0</v>
      </c>
      <c r="I183">
        <f t="shared" si="92"/>
        <v>0</v>
      </c>
      <c r="P183" s="4" t="str">
        <f t="shared" si="93"/>
        <v>Apparatus/equipment</v>
      </c>
      <c r="Q183" s="52" t="str">
        <f t="shared" si="94"/>
        <v/>
      </c>
    </row>
    <row r="184" spans="1:17" x14ac:dyDescent="0.25">
      <c r="A184" s="16" t="s">
        <v>301</v>
      </c>
      <c r="B184" s="204"/>
      <c r="C184" s="202">
        <f t="shared" si="90"/>
        <v>0</v>
      </c>
      <c r="D184" s="202">
        <f t="shared" si="95"/>
        <v>0</v>
      </c>
      <c r="E184" s="205"/>
      <c r="F184" s="205"/>
      <c r="G184" s="45"/>
      <c r="H184">
        <f t="shared" si="91"/>
        <v>0</v>
      </c>
      <c r="I184">
        <f t="shared" si="92"/>
        <v>0</v>
      </c>
      <c r="P184" s="4" t="str">
        <f t="shared" si="93"/>
        <v>Scrap value</v>
      </c>
      <c r="Q184" s="52" t="str">
        <f t="shared" si="94"/>
        <v/>
      </c>
    </row>
    <row r="185" spans="1:17" x14ac:dyDescent="0.25">
      <c r="A185" s="16" t="s">
        <v>302</v>
      </c>
      <c r="B185" s="204"/>
      <c r="C185" s="202">
        <f t="shared" si="90"/>
        <v>0</v>
      </c>
      <c r="D185" s="202">
        <f t="shared" si="95"/>
        <v>0</v>
      </c>
      <c r="E185" s="205"/>
      <c r="F185" s="205"/>
      <c r="G185" s="45"/>
      <c r="H185">
        <f t="shared" si="91"/>
        <v>0</v>
      </c>
      <c r="I185">
        <f t="shared" si="92"/>
        <v>0</v>
      </c>
      <c r="P185" s="4" t="str">
        <f t="shared" si="93"/>
        <v>Income, if any</v>
      </c>
      <c r="Q185" s="52" t="str">
        <f t="shared" si="94"/>
        <v/>
      </c>
    </row>
    <row r="186" spans="1:17" x14ac:dyDescent="0.25">
      <c r="A186" s="16" t="s">
        <v>303</v>
      </c>
      <c r="B186" s="204"/>
      <c r="C186" s="202">
        <f t="shared" si="90"/>
        <v>0</v>
      </c>
      <c r="D186" s="202">
        <f t="shared" si="95"/>
        <v>0</v>
      </c>
      <c r="E186" s="205"/>
      <c r="F186" s="205"/>
      <c r="G186" s="45"/>
      <c r="H186">
        <f t="shared" si="91"/>
        <v>0</v>
      </c>
      <c r="I186">
        <f t="shared" si="92"/>
        <v>0</v>
      </c>
      <c r="P186" s="4" t="str">
        <f t="shared" si="93"/>
        <v>Audit costs</v>
      </c>
      <c r="Q186" s="52" t="str">
        <f t="shared" si="94"/>
        <v/>
      </c>
    </row>
    <row r="187" spans="1:17" x14ac:dyDescent="0.25">
      <c r="A187" s="16" t="s">
        <v>304</v>
      </c>
      <c r="B187" s="200">
        <f>SUM(B180:B186)</f>
        <v>0</v>
      </c>
      <c r="C187" s="202">
        <f>SUM(C180:C186)</f>
        <v>0</v>
      </c>
      <c r="D187" s="202">
        <f>SUM(D180:D186)</f>
        <v>0</v>
      </c>
      <c r="E187" s="202">
        <f>SUM(E180:E186)</f>
        <v>0</v>
      </c>
      <c r="F187" s="202">
        <f>SUM(F180:F186)</f>
        <v>0</v>
      </c>
      <c r="G187" s="23">
        <f t="shared" ref="G187" si="96">SUM(G180:G186)</f>
        <v>0</v>
      </c>
      <c r="H187">
        <f>SUM(H180:H186)</f>
        <v>0</v>
      </c>
      <c r="I187">
        <f t="shared" si="92"/>
        <v>0</v>
      </c>
      <c r="P187" s="4" t="str">
        <f t="shared" si="93"/>
        <v>Total excl. OH</v>
      </c>
      <c r="Q187" s="52" t="str">
        <f t="shared" si="94"/>
        <v/>
      </c>
    </row>
    <row r="188" spans="1:17" x14ac:dyDescent="0.25">
      <c r="A188" s="16" t="s">
        <v>1</v>
      </c>
      <c r="B188" s="204"/>
      <c r="C188" s="202">
        <f>IFERROR(IF($G$176="",IF(E188="",B188*$E$176,E188),IF(E188="",B188*$G$176,E188)),0)</f>
        <v>0</v>
      </c>
      <c r="D188" s="202">
        <f>IFERROR(B188-C188-F188,0)</f>
        <v>0</v>
      </c>
      <c r="E188" s="205"/>
      <c r="F188" s="205"/>
      <c r="G188" s="45"/>
      <c r="H188">
        <f>IF(B188="",0,B188)</f>
        <v>0</v>
      </c>
      <c r="I188">
        <f t="shared" si="92"/>
        <v>0</v>
      </c>
      <c r="P188" s="4" t="str">
        <f t="shared" si="93"/>
        <v>OH</v>
      </c>
      <c r="Q188" s="52" t="str">
        <f t="shared" si="94"/>
        <v/>
      </c>
    </row>
    <row r="189" spans="1:17" ht="15.75" thickBot="1" x14ac:dyDescent="0.3">
      <c r="A189" s="17" t="s">
        <v>4</v>
      </c>
      <c r="B189" s="201">
        <f>SUM(B180:B186)+B188</f>
        <v>0</v>
      </c>
      <c r="C189" s="203">
        <f>SUM(C180:C186)+C188</f>
        <v>0</v>
      </c>
      <c r="D189" s="203">
        <f>SUM(D180:D186)+D188</f>
        <v>0</v>
      </c>
      <c r="E189" s="203">
        <f>SUM(E180:E186)+E188</f>
        <v>0</v>
      </c>
      <c r="F189" s="203">
        <f>SUM(F180:F186)+F188</f>
        <v>0</v>
      </c>
      <c r="G189" s="24">
        <f t="shared" ref="G189" si="97">SUM(G180:G186)+G188</f>
        <v>0</v>
      </c>
      <c r="H189">
        <f>SUM(H180:H186)+H188</f>
        <v>0</v>
      </c>
      <c r="I189">
        <f t="shared" si="92"/>
        <v>0</v>
      </c>
      <c r="J189" s="21"/>
      <c r="K189" s="21"/>
      <c r="L189" s="21"/>
      <c r="M189" s="21"/>
      <c r="N189" s="21"/>
      <c r="O189" s="21"/>
      <c r="P189" s="7" t="str">
        <f t="shared" si="93"/>
        <v>Total</v>
      </c>
      <c r="Q189" s="53" t="str">
        <f t="shared" si="94"/>
        <v/>
      </c>
    </row>
    <row r="191" spans="1:17" x14ac:dyDescent="0.25">
      <c r="A191" s="9" t="s">
        <v>305</v>
      </c>
      <c r="B191" s="11"/>
      <c r="C191" s="26" t="s">
        <v>316</v>
      </c>
      <c r="D191" s="9" t="s">
        <v>308</v>
      </c>
      <c r="E191" s="272"/>
      <c r="F191" s="272"/>
    </row>
    <row r="192" spans="1:17" x14ac:dyDescent="0.25">
      <c r="A192" s="9" t="s">
        <v>306</v>
      </c>
      <c r="B192" s="10"/>
      <c r="C192" s="46">
        <f>IF(IF(G192="",E192,G192)="",0,IF(G192="",E192,G192))</f>
        <v>0</v>
      </c>
      <c r="D192" s="9" t="s">
        <v>372</v>
      </c>
      <c r="E192" s="12" t="str">
        <f>_xlfn.IFNA(VLOOKUP(B192,'List of subsidy rates'!$A:$K,MATCH(CONCATENATE(E191," - ",$H$1),'List of subsidy rates'!$A$1:$K$1,0),FALSE),"")</f>
        <v/>
      </c>
      <c r="F192" s="9" t="s">
        <v>373</v>
      </c>
      <c r="G192" s="160"/>
      <c r="H192">
        <f>ROUND(IF(E191="",0,IF(LEFT(E191,6)="Public",B203*0.44,B196*0.3)),2)</f>
        <v>0</v>
      </c>
    </row>
    <row r="193" spans="1:17" x14ac:dyDescent="0.25">
      <c r="A193" s="9" t="s">
        <v>375</v>
      </c>
      <c r="B193" s="164" t="str">
        <f>IF(E191="","",IF(E191="Public research and knowledge dissemination organization",0.44,0.3))</f>
        <v/>
      </c>
      <c r="C193" s="9" t="s">
        <v>307</v>
      </c>
      <c r="D193" s="163" t="str">
        <f>IF(E191="","",IF(LEFT(E191,6)="Public",B203*0.44-B204,B196*0.3-B204))</f>
        <v/>
      </c>
      <c r="E193" s="161"/>
      <c r="F193" s="9"/>
      <c r="G193" s="162"/>
    </row>
    <row r="194" spans="1:17" ht="15.75" thickBot="1" x14ac:dyDescent="0.3"/>
    <row r="195" spans="1:17" ht="30.75" thickBot="1" x14ac:dyDescent="0.3">
      <c r="A195" s="219" t="str">
        <f>IF(B205&gt;0,"Ja","")</f>
        <v/>
      </c>
      <c r="B195" s="13" t="s">
        <v>292</v>
      </c>
      <c r="C195" s="196" t="s">
        <v>293</v>
      </c>
      <c r="D195" s="196" t="s">
        <v>294</v>
      </c>
      <c r="E195" s="196" t="s">
        <v>341</v>
      </c>
      <c r="F195" s="196" t="s">
        <v>295</v>
      </c>
      <c r="G195" s="14" t="s">
        <v>296</v>
      </c>
      <c r="J195" s="25" t="s">
        <v>327</v>
      </c>
      <c r="P195" t="str">
        <f>IF(Q205="","",IF(RIGHT(E191,10)="Virksomhed",IF(SUM(Q196:Q204)/COUNT(Q196:Q204)&lt;&gt;Q205,1,""),""))</f>
        <v/>
      </c>
      <c r="Q195" s="26" t="s">
        <v>374</v>
      </c>
    </row>
    <row r="196" spans="1:17" x14ac:dyDescent="0.25">
      <c r="A196" s="15" t="s">
        <v>297</v>
      </c>
      <c r="B196" s="204"/>
      <c r="C196" s="202">
        <f t="shared" ref="C196:C202" si="98">IFERROR(IF($G$192="",IF(E196="",B196*$E$192,E196),IF(E196="",B196*$G$192,E196)),0)</f>
        <v>0</v>
      </c>
      <c r="D196" s="202">
        <f>IFERROR(B196-C196-F196,0)</f>
        <v>0</v>
      </c>
      <c r="E196" s="205"/>
      <c r="F196" s="205"/>
      <c r="G196" s="45"/>
      <c r="H196">
        <f t="shared" ref="H196:H202" si="99">IF(B196="",0,B196)</f>
        <v>0</v>
      </c>
      <c r="I196">
        <f t="shared" ref="I196:I205" si="100">IF($E$191&lt;&gt;"Public research and knowledge dissemination organization",0,IF(B196="",0,B196))</f>
        <v>0</v>
      </c>
      <c r="J196" s="20"/>
      <c r="K196" s="20"/>
      <c r="L196" s="20"/>
      <c r="M196" s="20"/>
      <c r="N196" s="20"/>
      <c r="O196" s="20"/>
      <c r="P196" s="1" t="str">
        <f t="shared" ref="P196:P205" si="101">A196</f>
        <v>Salary</v>
      </c>
      <c r="Q196" s="51" t="str">
        <f t="shared" ref="Q196:Q205" si="102">IFERROR(C196/B196,"")</f>
        <v/>
      </c>
    </row>
    <row r="197" spans="1:17" x14ac:dyDescent="0.25">
      <c r="A197" s="16" t="s">
        <v>298</v>
      </c>
      <c r="B197" s="204"/>
      <c r="C197" s="202">
        <f t="shared" si="98"/>
        <v>0</v>
      </c>
      <c r="D197" s="202">
        <f t="shared" ref="D197:D202" si="103">IFERROR(B197-C197-F197,0)</f>
        <v>0</v>
      </c>
      <c r="E197" s="205"/>
      <c r="F197" s="205"/>
      <c r="G197" s="45"/>
      <c r="H197">
        <f t="shared" si="99"/>
        <v>0</v>
      </c>
      <c r="I197">
        <f t="shared" si="100"/>
        <v>0</v>
      </c>
      <c r="P197" s="4" t="str">
        <f t="shared" si="101"/>
        <v>External assistance</v>
      </c>
      <c r="Q197" s="52" t="str">
        <f t="shared" si="102"/>
        <v/>
      </c>
    </row>
    <row r="198" spans="1:17" x14ac:dyDescent="0.25">
      <c r="A198" s="16" t="s">
        <v>299</v>
      </c>
      <c r="B198" s="204"/>
      <c r="C198" s="202">
        <f t="shared" si="98"/>
        <v>0</v>
      </c>
      <c r="D198" s="202">
        <f t="shared" si="103"/>
        <v>0</v>
      </c>
      <c r="E198" s="205"/>
      <c r="F198" s="205"/>
      <c r="G198" s="45"/>
      <c r="H198">
        <f t="shared" si="99"/>
        <v>0</v>
      </c>
      <c r="I198">
        <f t="shared" si="100"/>
        <v>0</v>
      </c>
      <c r="P198" s="4" t="str">
        <f t="shared" si="101"/>
        <v>Other costs</v>
      </c>
      <c r="Q198" s="52" t="str">
        <f t="shared" si="102"/>
        <v/>
      </c>
    </row>
    <row r="199" spans="1:17" x14ac:dyDescent="0.25">
      <c r="A199" s="16" t="s">
        <v>300</v>
      </c>
      <c r="B199" s="204"/>
      <c r="C199" s="202">
        <f t="shared" si="98"/>
        <v>0</v>
      </c>
      <c r="D199" s="202">
        <f t="shared" si="103"/>
        <v>0</v>
      </c>
      <c r="E199" s="205"/>
      <c r="F199" s="205"/>
      <c r="G199" s="45"/>
      <c r="H199">
        <f t="shared" si="99"/>
        <v>0</v>
      </c>
      <c r="I199">
        <f t="shared" si="100"/>
        <v>0</v>
      </c>
      <c r="P199" s="4" t="str">
        <f t="shared" si="101"/>
        <v>Apparatus/equipment</v>
      </c>
      <c r="Q199" s="52" t="str">
        <f t="shared" si="102"/>
        <v/>
      </c>
    </row>
    <row r="200" spans="1:17" x14ac:dyDescent="0.25">
      <c r="A200" s="16" t="s">
        <v>301</v>
      </c>
      <c r="B200" s="204"/>
      <c r="C200" s="202">
        <f t="shared" si="98"/>
        <v>0</v>
      </c>
      <c r="D200" s="202">
        <f t="shared" si="103"/>
        <v>0</v>
      </c>
      <c r="E200" s="205"/>
      <c r="F200" s="205"/>
      <c r="G200" s="45"/>
      <c r="H200">
        <f t="shared" si="99"/>
        <v>0</v>
      </c>
      <c r="I200">
        <f t="shared" si="100"/>
        <v>0</v>
      </c>
      <c r="P200" s="4" t="str">
        <f t="shared" si="101"/>
        <v>Scrap value</v>
      </c>
      <c r="Q200" s="52" t="str">
        <f t="shared" si="102"/>
        <v/>
      </c>
    </row>
    <row r="201" spans="1:17" x14ac:dyDescent="0.25">
      <c r="A201" s="16" t="s">
        <v>302</v>
      </c>
      <c r="B201" s="204"/>
      <c r="C201" s="202">
        <f t="shared" si="98"/>
        <v>0</v>
      </c>
      <c r="D201" s="202">
        <f t="shared" si="103"/>
        <v>0</v>
      </c>
      <c r="E201" s="205"/>
      <c r="F201" s="205"/>
      <c r="G201" s="45"/>
      <c r="H201">
        <f t="shared" si="99"/>
        <v>0</v>
      </c>
      <c r="I201">
        <f t="shared" si="100"/>
        <v>0</v>
      </c>
      <c r="P201" s="4" t="str">
        <f t="shared" si="101"/>
        <v>Income, if any</v>
      </c>
      <c r="Q201" s="52" t="str">
        <f t="shared" si="102"/>
        <v/>
      </c>
    </row>
    <row r="202" spans="1:17" x14ac:dyDescent="0.25">
      <c r="A202" s="16" t="s">
        <v>303</v>
      </c>
      <c r="B202" s="204"/>
      <c r="C202" s="202">
        <f t="shared" si="98"/>
        <v>0</v>
      </c>
      <c r="D202" s="202">
        <f t="shared" si="103"/>
        <v>0</v>
      </c>
      <c r="E202" s="205"/>
      <c r="F202" s="205"/>
      <c r="G202" s="45"/>
      <c r="H202">
        <f t="shared" si="99"/>
        <v>0</v>
      </c>
      <c r="I202">
        <f t="shared" si="100"/>
        <v>0</v>
      </c>
      <c r="P202" s="4" t="str">
        <f t="shared" si="101"/>
        <v>Audit costs</v>
      </c>
      <c r="Q202" s="52" t="str">
        <f t="shared" si="102"/>
        <v/>
      </c>
    </row>
    <row r="203" spans="1:17" x14ac:dyDescent="0.25">
      <c r="A203" s="16" t="s">
        <v>304</v>
      </c>
      <c r="B203" s="200">
        <f>SUM(B196:B202)</f>
        <v>0</v>
      </c>
      <c r="C203" s="202">
        <f>SUM(C196:C202)</f>
        <v>0</v>
      </c>
      <c r="D203" s="202">
        <f>SUM(D196:D202)</f>
        <v>0</v>
      </c>
      <c r="E203" s="202">
        <f>SUM(E196:E202)</f>
        <v>0</v>
      </c>
      <c r="F203" s="202">
        <f>SUM(F196:F202)</f>
        <v>0</v>
      </c>
      <c r="G203" s="23">
        <f t="shared" ref="G203" si="104">SUM(G196:G202)</f>
        <v>0</v>
      </c>
      <c r="H203">
        <f>SUM(H196:H202)</f>
        <v>0</v>
      </c>
      <c r="I203">
        <f t="shared" si="100"/>
        <v>0</v>
      </c>
      <c r="P203" s="4" t="str">
        <f t="shared" si="101"/>
        <v>Total excl. OH</v>
      </c>
      <c r="Q203" s="52" t="str">
        <f t="shared" si="102"/>
        <v/>
      </c>
    </row>
    <row r="204" spans="1:17" x14ac:dyDescent="0.25">
      <c r="A204" s="16" t="s">
        <v>1</v>
      </c>
      <c r="B204" s="204"/>
      <c r="C204" s="202">
        <f>IFERROR(IF($G$192="",IF(E204="",B204*$E$192,E204),IF(E204="",B204*$G$192,E204)),0)</f>
        <v>0</v>
      </c>
      <c r="D204" s="202">
        <f>IFERROR(B204-C204-F204,0)</f>
        <v>0</v>
      </c>
      <c r="E204" s="205"/>
      <c r="F204" s="205"/>
      <c r="G204" s="45"/>
      <c r="H204">
        <f>IF(B204="",0,B204)</f>
        <v>0</v>
      </c>
      <c r="I204">
        <f t="shared" si="100"/>
        <v>0</v>
      </c>
      <c r="P204" s="4" t="str">
        <f t="shared" si="101"/>
        <v>OH</v>
      </c>
      <c r="Q204" s="52" t="str">
        <f t="shared" si="102"/>
        <v/>
      </c>
    </row>
    <row r="205" spans="1:17" ht="15.75" thickBot="1" x14ac:dyDescent="0.3">
      <c r="A205" s="17" t="s">
        <v>4</v>
      </c>
      <c r="B205" s="201">
        <f>SUM(B196:B202)+B204</f>
        <v>0</v>
      </c>
      <c r="C205" s="203">
        <f>SUM(C196:C202)+C204</f>
        <v>0</v>
      </c>
      <c r="D205" s="203">
        <f>SUM(D196:D202)+D204</f>
        <v>0</v>
      </c>
      <c r="E205" s="203">
        <f>SUM(E196:E202)+E204</f>
        <v>0</v>
      </c>
      <c r="F205" s="203">
        <f>SUM(F196:F202)+F204</f>
        <v>0</v>
      </c>
      <c r="G205" s="24">
        <f t="shared" ref="G205" si="105">SUM(G196:G202)+G204</f>
        <v>0</v>
      </c>
      <c r="H205">
        <f>SUM(H196:H202)+H204</f>
        <v>0</v>
      </c>
      <c r="I205">
        <f t="shared" si="100"/>
        <v>0</v>
      </c>
      <c r="J205" s="21"/>
      <c r="K205" s="21"/>
      <c r="L205" s="21"/>
      <c r="M205" s="21"/>
      <c r="N205" s="21"/>
      <c r="O205" s="21"/>
      <c r="P205" s="7" t="str">
        <f t="shared" si="101"/>
        <v>Total</v>
      </c>
      <c r="Q205" s="53" t="str">
        <f t="shared" si="102"/>
        <v/>
      </c>
    </row>
    <row r="207" spans="1:17" x14ac:dyDescent="0.25">
      <c r="A207" s="9" t="s">
        <v>305</v>
      </c>
      <c r="B207" s="11"/>
      <c r="C207" s="26" t="s">
        <v>317</v>
      </c>
      <c r="D207" s="9" t="s">
        <v>308</v>
      </c>
      <c r="E207" s="272"/>
      <c r="F207" s="272"/>
    </row>
    <row r="208" spans="1:17" x14ac:dyDescent="0.25">
      <c r="A208" s="9" t="s">
        <v>306</v>
      </c>
      <c r="B208" s="10"/>
      <c r="C208" s="46">
        <f>IF(IF(G208="",E208,G208)="",0,IF(G208="",E208,G208))</f>
        <v>0</v>
      </c>
      <c r="D208" s="9" t="s">
        <v>372</v>
      </c>
      <c r="E208" s="12" t="str">
        <f>_xlfn.IFNA(VLOOKUP(B208,'List of subsidy rates'!$A:$K,MATCH(CONCATENATE(E207," - ",$H$1),'List of subsidy rates'!$A$1:$K$1,0),FALSE),"")</f>
        <v/>
      </c>
      <c r="F208" s="9" t="s">
        <v>373</v>
      </c>
      <c r="G208" s="160"/>
      <c r="H208">
        <f>ROUND(IF(E207="",0,IF(LEFT(E207,6)="Public",B219*0.44,B212*0.3)),2)</f>
        <v>0</v>
      </c>
    </row>
    <row r="209" spans="1:17" x14ac:dyDescent="0.25">
      <c r="A209" s="9" t="s">
        <v>375</v>
      </c>
      <c r="B209" s="164" t="str">
        <f>IF(E207="","",IF(E207="Public research and knowledge dissemination organization",0.44,0.3))</f>
        <v/>
      </c>
      <c r="C209" s="9" t="s">
        <v>307</v>
      </c>
      <c r="D209" s="163" t="str">
        <f>IF(E207="","",IF(LEFT(E207,6)="Public",B219*0.44-B220,B212*0.3-B220))</f>
        <v/>
      </c>
      <c r="E209" s="161"/>
      <c r="F209" s="9"/>
      <c r="G209" s="162"/>
    </row>
    <row r="210" spans="1:17" ht="15.75" thickBot="1" x14ac:dyDescent="0.3"/>
    <row r="211" spans="1:17" ht="30.75" thickBot="1" x14ac:dyDescent="0.3">
      <c r="A211" s="219" t="str">
        <f>IF(B221&gt;0,"Ja","")</f>
        <v/>
      </c>
      <c r="B211" s="13" t="s">
        <v>292</v>
      </c>
      <c r="C211" s="196" t="s">
        <v>293</v>
      </c>
      <c r="D211" s="196" t="s">
        <v>294</v>
      </c>
      <c r="E211" s="196" t="s">
        <v>341</v>
      </c>
      <c r="F211" s="196" t="s">
        <v>295</v>
      </c>
      <c r="G211" s="14" t="s">
        <v>296</v>
      </c>
      <c r="J211" s="25" t="s">
        <v>327</v>
      </c>
      <c r="P211" t="str">
        <f>IF(Q221="","",IF(RIGHT(E207,10)="Virksomhed",IF(SUM(Q212:Q220)/COUNT(Q212:Q220)&lt;&gt;Q221,1,""),""))</f>
        <v/>
      </c>
      <c r="Q211" s="26" t="s">
        <v>374</v>
      </c>
    </row>
    <row r="212" spans="1:17" x14ac:dyDescent="0.25">
      <c r="A212" s="15" t="s">
        <v>297</v>
      </c>
      <c r="B212" s="204"/>
      <c r="C212" s="202">
        <f t="shared" ref="C212:C218" si="106">IFERROR(IF($G$208="",IF(E212="",B212*$E$208,E212),IF(E212="",B212*$G$208,E212)),0)</f>
        <v>0</v>
      </c>
      <c r="D212" s="202">
        <f>IFERROR(B212-C212-F212,0)</f>
        <v>0</v>
      </c>
      <c r="E212" s="205"/>
      <c r="F212" s="205"/>
      <c r="G212" s="45"/>
      <c r="H212">
        <f t="shared" ref="H212:H218" si="107">IF(B212="",0,B212)</f>
        <v>0</v>
      </c>
      <c r="I212">
        <f t="shared" ref="I212:I221" si="108">IF($E$207&lt;&gt;"Public research and knowledge dissemination organization",0,IF(B212="",0,B212))</f>
        <v>0</v>
      </c>
      <c r="J212" s="20"/>
      <c r="K212" s="20"/>
      <c r="L212" s="20"/>
      <c r="M212" s="20"/>
      <c r="N212" s="20"/>
      <c r="O212" s="20"/>
      <c r="P212" s="1" t="str">
        <f t="shared" ref="P212:P221" si="109">A212</f>
        <v>Salary</v>
      </c>
      <c r="Q212" s="51" t="str">
        <f t="shared" ref="Q212:Q221" si="110">IFERROR(C212/B212,"")</f>
        <v/>
      </c>
    </row>
    <row r="213" spans="1:17" x14ac:dyDescent="0.25">
      <c r="A213" s="16" t="s">
        <v>298</v>
      </c>
      <c r="B213" s="204"/>
      <c r="C213" s="202">
        <f t="shared" si="106"/>
        <v>0</v>
      </c>
      <c r="D213" s="202">
        <f t="shared" ref="D213:D218" si="111">IFERROR(B213-C213-F213,0)</f>
        <v>0</v>
      </c>
      <c r="E213" s="205"/>
      <c r="F213" s="205"/>
      <c r="G213" s="45"/>
      <c r="H213">
        <f t="shared" si="107"/>
        <v>0</v>
      </c>
      <c r="I213">
        <f t="shared" si="108"/>
        <v>0</v>
      </c>
      <c r="P213" s="4" t="str">
        <f t="shared" si="109"/>
        <v>External assistance</v>
      </c>
      <c r="Q213" s="52" t="str">
        <f t="shared" si="110"/>
        <v/>
      </c>
    </row>
    <row r="214" spans="1:17" x14ac:dyDescent="0.25">
      <c r="A214" s="16" t="s">
        <v>299</v>
      </c>
      <c r="B214" s="204"/>
      <c r="C214" s="202">
        <f t="shared" si="106"/>
        <v>0</v>
      </c>
      <c r="D214" s="202">
        <f t="shared" si="111"/>
        <v>0</v>
      </c>
      <c r="E214" s="205"/>
      <c r="F214" s="205"/>
      <c r="G214" s="45"/>
      <c r="H214">
        <f t="shared" si="107"/>
        <v>0</v>
      </c>
      <c r="I214">
        <f t="shared" si="108"/>
        <v>0</v>
      </c>
      <c r="P214" s="4" t="str">
        <f t="shared" si="109"/>
        <v>Other costs</v>
      </c>
      <c r="Q214" s="52" t="str">
        <f t="shared" si="110"/>
        <v/>
      </c>
    </row>
    <row r="215" spans="1:17" x14ac:dyDescent="0.25">
      <c r="A215" s="16" t="s">
        <v>300</v>
      </c>
      <c r="B215" s="204"/>
      <c r="C215" s="202">
        <f t="shared" si="106"/>
        <v>0</v>
      </c>
      <c r="D215" s="202">
        <f t="shared" si="111"/>
        <v>0</v>
      </c>
      <c r="E215" s="205"/>
      <c r="F215" s="205"/>
      <c r="G215" s="45"/>
      <c r="H215">
        <f t="shared" si="107"/>
        <v>0</v>
      </c>
      <c r="I215">
        <f t="shared" si="108"/>
        <v>0</v>
      </c>
      <c r="P215" s="4" t="str">
        <f t="shared" si="109"/>
        <v>Apparatus/equipment</v>
      </c>
      <c r="Q215" s="52" t="str">
        <f t="shared" si="110"/>
        <v/>
      </c>
    </row>
    <row r="216" spans="1:17" x14ac:dyDescent="0.25">
      <c r="A216" s="16" t="s">
        <v>301</v>
      </c>
      <c r="B216" s="204"/>
      <c r="C216" s="202">
        <f t="shared" si="106"/>
        <v>0</v>
      </c>
      <c r="D216" s="202">
        <f t="shared" si="111"/>
        <v>0</v>
      </c>
      <c r="E216" s="205"/>
      <c r="F216" s="205"/>
      <c r="G216" s="45"/>
      <c r="H216">
        <f t="shared" si="107"/>
        <v>0</v>
      </c>
      <c r="I216">
        <f t="shared" si="108"/>
        <v>0</v>
      </c>
      <c r="P216" s="4" t="str">
        <f t="shared" si="109"/>
        <v>Scrap value</v>
      </c>
      <c r="Q216" s="52" t="str">
        <f t="shared" si="110"/>
        <v/>
      </c>
    </row>
    <row r="217" spans="1:17" x14ac:dyDescent="0.25">
      <c r="A217" s="16" t="s">
        <v>302</v>
      </c>
      <c r="B217" s="204"/>
      <c r="C217" s="202">
        <f t="shared" si="106"/>
        <v>0</v>
      </c>
      <c r="D217" s="202">
        <f t="shared" si="111"/>
        <v>0</v>
      </c>
      <c r="E217" s="205"/>
      <c r="F217" s="205"/>
      <c r="G217" s="45"/>
      <c r="H217">
        <f t="shared" si="107"/>
        <v>0</v>
      </c>
      <c r="I217">
        <f t="shared" si="108"/>
        <v>0</v>
      </c>
      <c r="P217" s="4" t="str">
        <f t="shared" si="109"/>
        <v>Income, if any</v>
      </c>
      <c r="Q217" s="52" t="str">
        <f t="shared" si="110"/>
        <v/>
      </c>
    </row>
    <row r="218" spans="1:17" x14ac:dyDescent="0.25">
      <c r="A218" s="16" t="s">
        <v>303</v>
      </c>
      <c r="B218" s="204"/>
      <c r="C218" s="202">
        <f t="shared" si="106"/>
        <v>0</v>
      </c>
      <c r="D218" s="202">
        <f t="shared" si="111"/>
        <v>0</v>
      </c>
      <c r="E218" s="205"/>
      <c r="F218" s="205"/>
      <c r="G218" s="45"/>
      <c r="H218">
        <f t="shared" si="107"/>
        <v>0</v>
      </c>
      <c r="I218">
        <f t="shared" si="108"/>
        <v>0</v>
      </c>
      <c r="P218" s="4" t="str">
        <f t="shared" si="109"/>
        <v>Audit costs</v>
      </c>
      <c r="Q218" s="52" t="str">
        <f t="shared" si="110"/>
        <v/>
      </c>
    </row>
    <row r="219" spans="1:17" x14ac:dyDescent="0.25">
      <c r="A219" s="16" t="s">
        <v>304</v>
      </c>
      <c r="B219" s="200">
        <f>SUM(B212:B218)</f>
        <v>0</v>
      </c>
      <c r="C219" s="202">
        <f>SUM(C212:C218)</f>
        <v>0</v>
      </c>
      <c r="D219" s="202">
        <f>SUM(D212:D218)</f>
        <v>0</v>
      </c>
      <c r="E219" s="202">
        <f>SUM(E212:E218)</f>
        <v>0</v>
      </c>
      <c r="F219" s="202">
        <f>SUM(F212:F218)</f>
        <v>0</v>
      </c>
      <c r="G219" s="23">
        <f t="shared" ref="G219" si="112">SUM(G212:G218)</f>
        <v>0</v>
      </c>
      <c r="H219">
        <f>SUM(H212:H218)</f>
        <v>0</v>
      </c>
      <c r="I219">
        <f t="shared" si="108"/>
        <v>0</v>
      </c>
      <c r="P219" s="4" t="str">
        <f t="shared" si="109"/>
        <v>Total excl. OH</v>
      </c>
      <c r="Q219" s="52" t="str">
        <f t="shared" si="110"/>
        <v/>
      </c>
    </row>
    <row r="220" spans="1:17" x14ac:dyDescent="0.25">
      <c r="A220" s="16" t="s">
        <v>1</v>
      </c>
      <c r="B220" s="204"/>
      <c r="C220" s="202">
        <f>IFERROR(IF($G$208="",IF(E220="",B220*$E$208,E220),IF(E220="",B220*$G$208,E220)),0)</f>
        <v>0</v>
      </c>
      <c r="D220" s="202">
        <f>IFERROR(B220-C220-F220,0)</f>
        <v>0</v>
      </c>
      <c r="E220" s="205"/>
      <c r="F220" s="205"/>
      <c r="G220" s="45"/>
      <c r="H220">
        <f>IF(B220="",0,B220)</f>
        <v>0</v>
      </c>
      <c r="I220">
        <f t="shared" si="108"/>
        <v>0</v>
      </c>
      <c r="P220" s="4" t="str">
        <f t="shared" si="109"/>
        <v>OH</v>
      </c>
      <c r="Q220" s="52" t="str">
        <f t="shared" si="110"/>
        <v/>
      </c>
    </row>
    <row r="221" spans="1:17" ht="15.75" thickBot="1" x14ac:dyDescent="0.3">
      <c r="A221" s="17" t="s">
        <v>4</v>
      </c>
      <c r="B221" s="201">
        <f>SUM(B212:B218)+B220</f>
        <v>0</v>
      </c>
      <c r="C221" s="203">
        <f>SUM(C212:C218)+C220</f>
        <v>0</v>
      </c>
      <c r="D221" s="203">
        <f>SUM(D212:D218)+D220</f>
        <v>0</v>
      </c>
      <c r="E221" s="203">
        <f>SUM(E212:E218)+E220</f>
        <v>0</v>
      </c>
      <c r="F221" s="203">
        <f>SUM(F212:F218)+F220</f>
        <v>0</v>
      </c>
      <c r="G221" s="24">
        <f t="shared" ref="G221" si="113">SUM(G212:G218)+G220</f>
        <v>0</v>
      </c>
      <c r="H221">
        <f>SUM(H212:H218)+H220</f>
        <v>0</v>
      </c>
      <c r="I221">
        <f t="shared" si="108"/>
        <v>0</v>
      </c>
      <c r="J221" s="21"/>
      <c r="K221" s="21"/>
      <c r="L221" s="21"/>
      <c r="M221" s="21"/>
      <c r="N221" s="21"/>
      <c r="O221" s="21"/>
      <c r="P221" s="7" t="str">
        <f t="shared" si="109"/>
        <v>Total</v>
      </c>
      <c r="Q221" s="53" t="str">
        <f t="shared" si="110"/>
        <v/>
      </c>
    </row>
    <row r="223" spans="1:17" x14ac:dyDescent="0.25">
      <c r="A223" s="9" t="s">
        <v>305</v>
      </c>
      <c r="B223" s="11"/>
      <c r="C223" s="26" t="s">
        <v>318</v>
      </c>
      <c r="D223" s="9" t="s">
        <v>308</v>
      </c>
      <c r="E223" s="272"/>
      <c r="F223" s="272"/>
    </row>
    <row r="224" spans="1:17" x14ac:dyDescent="0.25">
      <c r="A224" s="9" t="s">
        <v>306</v>
      </c>
      <c r="B224" s="10"/>
      <c r="C224" s="46">
        <f>IF(IF(G224="",E224,G224)="",0,IF(G224="",E224,G224))</f>
        <v>0</v>
      </c>
      <c r="D224" s="9" t="s">
        <v>372</v>
      </c>
      <c r="E224" s="12" t="str">
        <f>_xlfn.IFNA(VLOOKUP(B224,'List of subsidy rates'!$A:$K,MATCH(CONCATENATE(E223," - ",$H$1),'List of subsidy rates'!$A$1:$K$1,0),FALSE),"")</f>
        <v/>
      </c>
      <c r="F224" s="9" t="s">
        <v>373</v>
      </c>
      <c r="G224" s="160"/>
      <c r="H224">
        <f>ROUND(IF(E223="",0,IF(LEFT(E223,6)="Public",B235*0.44,B228*0.3)),2)</f>
        <v>0</v>
      </c>
    </row>
    <row r="225" spans="1:17" x14ac:dyDescent="0.25">
      <c r="A225" s="9" t="s">
        <v>375</v>
      </c>
      <c r="B225" s="164" t="str">
        <f>IF(E223="","",IF(E223="Public research and knowledge dissemination organization",0.44,0.3))</f>
        <v/>
      </c>
      <c r="C225" s="9" t="s">
        <v>307</v>
      </c>
      <c r="D225" s="163" t="str">
        <f>IF(E223="","",IF(LEFT(E223,6)="Public",B235*0.44-B236,B228*0.3-B236))</f>
        <v/>
      </c>
      <c r="E225" s="161"/>
      <c r="F225" s="9"/>
      <c r="G225" s="162"/>
    </row>
    <row r="226" spans="1:17" ht="15.75" thickBot="1" x14ac:dyDescent="0.3"/>
    <row r="227" spans="1:17" ht="30.75" thickBot="1" x14ac:dyDescent="0.3">
      <c r="A227" s="219" t="str">
        <f>IF(B237&gt;0,"Ja","")</f>
        <v/>
      </c>
      <c r="B227" s="13" t="s">
        <v>292</v>
      </c>
      <c r="C227" s="196" t="s">
        <v>293</v>
      </c>
      <c r="D227" s="196" t="s">
        <v>294</v>
      </c>
      <c r="E227" s="196" t="s">
        <v>341</v>
      </c>
      <c r="F227" s="196" t="s">
        <v>295</v>
      </c>
      <c r="G227" s="14" t="s">
        <v>296</v>
      </c>
      <c r="J227" s="25" t="s">
        <v>327</v>
      </c>
      <c r="P227" t="str">
        <f>IF(Q237="","",IF(RIGHT(E223,10)="Virksomhed",IF(SUM(Q228:Q236)/COUNT(Q228:Q236)&lt;&gt;Q237,1,""),""))</f>
        <v/>
      </c>
      <c r="Q227" s="26" t="s">
        <v>374</v>
      </c>
    </row>
    <row r="228" spans="1:17" x14ac:dyDescent="0.25">
      <c r="A228" s="15" t="s">
        <v>297</v>
      </c>
      <c r="B228" s="204"/>
      <c r="C228" s="202">
        <f t="shared" ref="C228:C234" si="114">IFERROR(IF($G$224="",IF(E228="",B228*$E$224,E228),IF(E228="",B228*$G$224,E228)),0)</f>
        <v>0</v>
      </c>
      <c r="D228" s="202">
        <f>IFERROR(B228-C228-F228,0)</f>
        <v>0</v>
      </c>
      <c r="E228" s="205"/>
      <c r="F228" s="205"/>
      <c r="G228" s="45"/>
      <c r="H228">
        <f t="shared" ref="H228:H234" si="115">IF(B228="",0,B228)</f>
        <v>0</v>
      </c>
      <c r="I228">
        <f t="shared" ref="I228:I237" si="116">IF($E$223&lt;&gt;"Public research and knowledge dissemination organization",0,IF(B228="",0,B228))</f>
        <v>0</v>
      </c>
      <c r="J228" s="20"/>
      <c r="K228" s="20"/>
      <c r="L228" s="20"/>
      <c r="M228" s="20"/>
      <c r="N228" s="20"/>
      <c r="O228" s="20"/>
      <c r="P228" s="1" t="str">
        <f t="shared" ref="P228:P237" si="117">A228</f>
        <v>Salary</v>
      </c>
      <c r="Q228" s="51" t="str">
        <f t="shared" ref="Q228:Q237" si="118">IFERROR(C228/B228,"")</f>
        <v/>
      </c>
    </row>
    <row r="229" spans="1:17" x14ac:dyDescent="0.25">
      <c r="A229" s="16" t="s">
        <v>298</v>
      </c>
      <c r="B229" s="204"/>
      <c r="C229" s="202">
        <f t="shared" si="114"/>
        <v>0</v>
      </c>
      <c r="D229" s="202">
        <f t="shared" ref="D229:D234" si="119">IFERROR(B229-C229-F229,0)</f>
        <v>0</v>
      </c>
      <c r="E229" s="205"/>
      <c r="F229" s="205"/>
      <c r="G229" s="45"/>
      <c r="H229">
        <f t="shared" si="115"/>
        <v>0</v>
      </c>
      <c r="I229">
        <f t="shared" si="116"/>
        <v>0</v>
      </c>
      <c r="P229" s="4" t="str">
        <f t="shared" si="117"/>
        <v>External assistance</v>
      </c>
      <c r="Q229" s="52" t="str">
        <f t="shared" si="118"/>
        <v/>
      </c>
    </row>
    <row r="230" spans="1:17" x14ac:dyDescent="0.25">
      <c r="A230" s="16" t="s">
        <v>299</v>
      </c>
      <c r="B230" s="204"/>
      <c r="C230" s="202">
        <f t="shared" si="114"/>
        <v>0</v>
      </c>
      <c r="D230" s="202">
        <f t="shared" si="119"/>
        <v>0</v>
      </c>
      <c r="E230" s="205"/>
      <c r="F230" s="205"/>
      <c r="G230" s="45"/>
      <c r="H230">
        <f t="shared" si="115"/>
        <v>0</v>
      </c>
      <c r="I230">
        <f t="shared" si="116"/>
        <v>0</v>
      </c>
      <c r="P230" s="4" t="str">
        <f t="shared" si="117"/>
        <v>Other costs</v>
      </c>
      <c r="Q230" s="52" t="str">
        <f t="shared" si="118"/>
        <v/>
      </c>
    </row>
    <row r="231" spans="1:17" x14ac:dyDescent="0.25">
      <c r="A231" s="16" t="s">
        <v>300</v>
      </c>
      <c r="B231" s="204"/>
      <c r="C231" s="202">
        <f t="shared" si="114"/>
        <v>0</v>
      </c>
      <c r="D231" s="202">
        <f t="shared" si="119"/>
        <v>0</v>
      </c>
      <c r="E231" s="205"/>
      <c r="F231" s="205"/>
      <c r="G231" s="45"/>
      <c r="H231">
        <f t="shared" si="115"/>
        <v>0</v>
      </c>
      <c r="I231">
        <f t="shared" si="116"/>
        <v>0</v>
      </c>
      <c r="P231" s="4" t="str">
        <f t="shared" si="117"/>
        <v>Apparatus/equipment</v>
      </c>
      <c r="Q231" s="52" t="str">
        <f t="shared" si="118"/>
        <v/>
      </c>
    </row>
    <row r="232" spans="1:17" x14ac:dyDescent="0.25">
      <c r="A232" s="16" t="s">
        <v>301</v>
      </c>
      <c r="B232" s="204"/>
      <c r="C232" s="202">
        <f t="shared" si="114"/>
        <v>0</v>
      </c>
      <c r="D232" s="202">
        <f t="shared" si="119"/>
        <v>0</v>
      </c>
      <c r="E232" s="205"/>
      <c r="F232" s="205"/>
      <c r="G232" s="45"/>
      <c r="H232">
        <f t="shared" si="115"/>
        <v>0</v>
      </c>
      <c r="I232">
        <f t="shared" si="116"/>
        <v>0</v>
      </c>
      <c r="P232" s="4" t="str">
        <f t="shared" si="117"/>
        <v>Scrap value</v>
      </c>
      <c r="Q232" s="52" t="str">
        <f t="shared" si="118"/>
        <v/>
      </c>
    </row>
    <row r="233" spans="1:17" x14ac:dyDescent="0.25">
      <c r="A233" s="16" t="s">
        <v>302</v>
      </c>
      <c r="B233" s="204"/>
      <c r="C233" s="202">
        <f t="shared" si="114"/>
        <v>0</v>
      </c>
      <c r="D233" s="202">
        <f t="shared" si="119"/>
        <v>0</v>
      </c>
      <c r="E233" s="205"/>
      <c r="F233" s="205"/>
      <c r="G233" s="45"/>
      <c r="H233">
        <f t="shared" si="115"/>
        <v>0</v>
      </c>
      <c r="I233">
        <f t="shared" si="116"/>
        <v>0</v>
      </c>
      <c r="P233" s="4" t="str">
        <f t="shared" si="117"/>
        <v>Income, if any</v>
      </c>
      <c r="Q233" s="52" t="str">
        <f t="shared" si="118"/>
        <v/>
      </c>
    </row>
    <row r="234" spans="1:17" x14ac:dyDescent="0.25">
      <c r="A234" s="16" t="s">
        <v>303</v>
      </c>
      <c r="B234" s="204"/>
      <c r="C234" s="202">
        <f t="shared" si="114"/>
        <v>0</v>
      </c>
      <c r="D234" s="202">
        <f t="shared" si="119"/>
        <v>0</v>
      </c>
      <c r="E234" s="205"/>
      <c r="F234" s="205"/>
      <c r="G234" s="45"/>
      <c r="H234">
        <f t="shared" si="115"/>
        <v>0</v>
      </c>
      <c r="I234">
        <f t="shared" si="116"/>
        <v>0</v>
      </c>
      <c r="P234" s="4" t="str">
        <f t="shared" si="117"/>
        <v>Audit costs</v>
      </c>
      <c r="Q234" s="52" t="str">
        <f t="shared" si="118"/>
        <v/>
      </c>
    </row>
    <row r="235" spans="1:17" x14ac:dyDescent="0.25">
      <c r="A235" s="16" t="s">
        <v>304</v>
      </c>
      <c r="B235" s="200">
        <f>SUM(B228:B234)</f>
        <v>0</v>
      </c>
      <c r="C235" s="202">
        <f>SUM(C228:C234)</f>
        <v>0</v>
      </c>
      <c r="D235" s="202">
        <f>SUM(D228:D234)</f>
        <v>0</v>
      </c>
      <c r="E235" s="202">
        <f>SUM(E228:E234)</f>
        <v>0</v>
      </c>
      <c r="F235" s="202">
        <f>SUM(F228:F234)</f>
        <v>0</v>
      </c>
      <c r="G235" s="23">
        <f t="shared" ref="G235" si="120">SUM(G228:G234)</f>
        <v>0</v>
      </c>
      <c r="H235">
        <f>SUM(H228:H234)</f>
        <v>0</v>
      </c>
      <c r="I235">
        <f t="shared" si="116"/>
        <v>0</v>
      </c>
      <c r="P235" s="4" t="str">
        <f t="shared" si="117"/>
        <v>Total excl. OH</v>
      </c>
      <c r="Q235" s="52" t="str">
        <f t="shared" si="118"/>
        <v/>
      </c>
    </row>
    <row r="236" spans="1:17" x14ac:dyDescent="0.25">
      <c r="A236" s="16" t="s">
        <v>1</v>
      </c>
      <c r="B236" s="204"/>
      <c r="C236" s="202">
        <f>IFERROR(IF($G$224="",IF(E236="",B236*$E$224,E236),IF(E236="",B236*$G$224,E236)),0)</f>
        <v>0</v>
      </c>
      <c r="D236" s="202">
        <f>IFERROR(B236-C236-F236,0)</f>
        <v>0</v>
      </c>
      <c r="E236" s="205"/>
      <c r="F236" s="205"/>
      <c r="G236" s="45"/>
      <c r="H236">
        <f>IF(B236="",0,B236)</f>
        <v>0</v>
      </c>
      <c r="I236">
        <f t="shared" si="116"/>
        <v>0</v>
      </c>
      <c r="P236" s="4" t="str">
        <f t="shared" si="117"/>
        <v>OH</v>
      </c>
      <c r="Q236" s="52" t="str">
        <f t="shared" si="118"/>
        <v/>
      </c>
    </row>
    <row r="237" spans="1:17" ht="15.75" thickBot="1" x14ac:dyDescent="0.3">
      <c r="A237" s="17" t="s">
        <v>4</v>
      </c>
      <c r="B237" s="201">
        <f>SUM(B228:B234)+B236</f>
        <v>0</v>
      </c>
      <c r="C237" s="203">
        <f>SUM(C228:C234)+C236</f>
        <v>0</v>
      </c>
      <c r="D237" s="203">
        <f>SUM(D228:D234)+D236</f>
        <v>0</v>
      </c>
      <c r="E237" s="203">
        <f>SUM(E228:E234)+E236</f>
        <v>0</v>
      </c>
      <c r="F237" s="203">
        <f>SUM(F228:F234)+F236</f>
        <v>0</v>
      </c>
      <c r="G237" s="24">
        <f t="shared" ref="G237" si="121">SUM(G228:G234)+G236</f>
        <v>0</v>
      </c>
      <c r="H237">
        <f>SUM(H228:H234)+H236</f>
        <v>0</v>
      </c>
      <c r="I237">
        <f t="shared" si="116"/>
        <v>0</v>
      </c>
      <c r="J237" s="21"/>
      <c r="K237" s="21"/>
      <c r="L237" s="21"/>
      <c r="M237" s="21"/>
      <c r="N237" s="21"/>
      <c r="O237" s="21"/>
      <c r="P237" s="7" t="str">
        <f t="shared" si="117"/>
        <v>Total</v>
      </c>
      <c r="Q237" s="53" t="str">
        <f t="shared" si="118"/>
        <v/>
      </c>
    </row>
    <row r="239" spans="1:17" x14ac:dyDescent="0.25">
      <c r="A239" s="9" t="s">
        <v>305</v>
      </c>
      <c r="B239" s="11"/>
      <c r="C239" s="26" t="s">
        <v>319</v>
      </c>
      <c r="D239" s="9" t="s">
        <v>308</v>
      </c>
      <c r="E239" s="272"/>
      <c r="F239" s="272"/>
    </row>
    <row r="240" spans="1:17" x14ac:dyDescent="0.25">
      <c r="A240" s="9" t="s">
        <v>306</v>
      </c>
      <c r="B240" s="10"/>
      <c r="C240" s="46">
        <f>IF(IF(G240="",E240,G240)="",0,IF(G240="",E240,G240))</f>
        <v>0</v>
      </c>
      <c r="D240" s="9" t="s">
        <v>372</v>
      </c>
      <c r="E240" s="12" t="str">
        <f>_xlfn.IFNA(VLOOKUP(B240,'List of subsidy rates'!$A:$K,MATCH(CONCATENATE(E239," - ",$H$1),'List of subsidy rates'!$A$1:$K$1,0),FALSE),"")</f>
        <v/>
      </c>
      <c r="F240" s="9" t="s">
        <v>373</v>
      </c>
      <c r="G240" s="160"/>
      <c r="H240">
        <f>ROUND(IF(E239="",0,IF(LEFT(E239,6)="Public",B251*0.44,B244*0.3)),2)</f>
        <v>0</v>
      </c>
    </row>
    <row r="241" spans="1:17" x14ac:dyDescent="0.25">
      <c r="A241" s="9" t="s">
        <v>375</v>
      </c>
      <c r="B241" s="164" t="str">
        <f>IF(E239="","",IF(E239="Public research and knowledge dissemination organization",0.44,0.3))</f>
        <v/>
      </c>
      <c r="C241" s="9" t="s">
        <v>307</v>
      </c>
      <c r="D241" s="163" t="str">
        <f>IF(E239="","",IF(LEFT(E239,6)="Public",B251*0.44-B252,B244*0.3-B252))</f>
        <v/>
      </c>
      <c r="E241" s="161"/>
      <c r="F241" s="9"/>
      <c r="G241" s="162"/>
    </row>
    <row r="242" spans="1:17" ht="15.75" thickBot="1" x14ac:dyDescent="0.3"/>
    <row r="243" spans="1:17" ht="30.75" thickBot="1" x14ac:dyDescent="0.3">
      <c r="A243" s="219" t="str">
        <f>IF(B253&gt;0,"Ja","")</f>
        <v/>
      </c>
      <c r="B243" s="13" t="s">
        <v>292</v>
      </c>
      <c r="C243" s="196" t="s">
        <v>293</v>
      </c>
      <c r="D243" s="196" t="s">
        <v>294</v>
      </c>
      <c r="E243" s="196" t="s">
        <v>341</v>
      </c>
      <c r="F243" s="196" t="s">
        <v>295</v>
      </c>
      <c r="G243" s="14" t="s">
        <v>296</v>
      </c>
      <c r="J243" s="25" t="s">
        <v>327</v>
      </c>
      <c r="P243" t="str">
        <f>IF(Q253="","",IF(RIGHT(E239,10)="Virksomhed",IF(SUM(Q244:Q252)/COUNT(Q244:Q252)&lt;&gt;Q253,1,""),""))</f>
        <v/>
      </c>
      <c r="Q243" s="26" t="s">
        <v>374</v>
      </c>
    </row>
    <row r="244" spans="1:17" x14ac:dyDescent="0.25">
      <c r="A244" s="15" t="s">
        <v>297</v>
      </c>
      <c r="B244" s="204"/>
      <c r="C244" s="202">
        <f t="shared" ref="C244:C250" si="122">IFERROR(IF($G$240="",IF(E244="",B244*$E$240,E244),IF(E244="",B244*$G$240,E244)),0)</f>
        <v>0</v>
      </c>
      <c r="D244" s="202">
        <f>IFERROR(B244-C244-F244,0)</f>
        <v>0</v>
      </c>
      <c r="E244" s="205"/>
      <c r="F244" s="205"/>
      <c r="G244" s="45"/>
      <c r="H244">
        <f t="shared" ref="H244:H250" si="123">IF(B244="",0,B244)</f>
        <v>0</v>
      </c>
      <c r="I244">
        <f t="shared" ref="I244:I253" si="124">IF($E$239&lt;&gt;"Public research and knowledge dissemination organization",0,IF(B244="",0,B244))</f>
        <v>0</v>
      </c>
      <c r="J244" s="20"/>
      <c r="K244" s="20"/>
      <c r="L244" s="20"/>
      <c r="M244" s="20"/>
      <c r="N244" s="20"/>
      <c r="O244" s="20"/>
      <c r="P244" s="1" t="str">
        <f t="shared" ref="P244:P253" si="125">A244</f>
        <v>Salary</v>
      </c>
      <c r="Q244" s="51" t="str">
        <f t="shared" ref="Q244:Q250" si="126">IFERROR(C244/B244,"")</f>
        <v/>
      </c>
    </row>
    <row r="245" spans="1:17" x14ac:dyDescent="0.25">
      <c r="A245" s="16" t="s">
        <v>298</v>
      </c>
      <c r="B245" s="204"/>
      <c r="C245" s="202">
        <f t="shared" si="122"/>
        <v>0</v>
      </c>
      <c r="D245" s="202">
        <f t="shared" ref="D245:D250" si="127">IFERROR(B245-C245-F245,0)</f>
        <v>0</v>
      </c>
      <c r="E245" s="205"/>
      <c r="F245" s="205"/>
      <c r="G245" s="45"/>
      <c r="H245">
        <f t="shared" si="123"/>
        <v>0</v>
      </c>
      <c r="I245">
        <f t="shared" si="124"/>
        <v>0</v>
      </c>
      <c r="P245" s="4" t="str">
        <f t="shared" si="125"/>
        <v>External assistance</v>
      </c>
      <c r="Q245" s="52" t="str">
        <f t="shared" si="126"/>
        <v/>
      </c>
    </row>
    <row r="246" spans="1:17" x14ac:dyDescent="0.25">
      <c r="A246" s="16" t="s">
        <v>299</v>
      </c>
      <c r="B246" s="204"/>
      <c r="C246" s="202">
        <f t="shared" si="122"/>
        <v>0</v>
      </c>
      <c r="D246" s="202">
        <f t="shared" si="127"/>
        <v>0</v>
      </c>
      <c r="E246" s="205"/>
      <c r="F246" s="205"/>
      <c r="G246" s="45"/>
      <c r="H246">
        <f t="shared" si="123"/>
        <v>0</v>
      </c>
      <c r="I246">
        <f t="shared" si="124"/>
        <v>0</v>
      </c>
      <c r="P246" s="4" t="str">
        <f t="shared" si="125"/>
        <v>Other costs</v>
      </c>
      <c r="Q246" s="52" t="str">
        <f t="shared" si="126"/>
        <v/>
      </c>
    </row>
    <row r="247" spans="1:17" x14ac:dyDescent="0.25">
      <c r="A247" s="16" t="s">
        <v>300</v>
      </c>
      <c r="B247" s="204"/>
      <c r="C247" s="202">
        <f t="shared" si="122"/>
        <v>0</v>
      </c>
      <c r="D247" s="202">
        <f t="shared" si="127"/>
        <v>0</v>
      </c>
      <c r="E247" s="205"/>
      <c r="F247" s="205"/>
      <c r="G247" s="45"/>
      <c r="H247">
        <f t="shared" si="123"/>
        <v>0</v>
      </c>
      <c r="I247">
        <f t="shared" si="124"/>
        <v>0</v>
      </c>
      <c r="P247" s="4" t="str">
        <f t="shared" si="125"/>
        <v>Apparatus/equipment</v>
      </c>
      <c r="Q247" s="52" t="str">
        <f t="shared" si="126"/>
        <v/>
      </c>
    </row>
    <row r="248" spans="1:17" x14ac:dyDescent="0.25">
      <c r="A248" s="16" t="s">
        <v>301</v>
      </c>
      <c r="B248" s="204"/>
      <c r="C248" s="202">
        <f t="shared" si="122"/>
        <v>0</v>
      </c>
      <c r="D248" s="202">
        <f t="shared" si="127"/>
        <v>0</v>
      </c>
      <c r="E248" s="205"/>
      <c r="F248" s="205"/>
      <c r="G248" s="45"/>
      <c r="H248">
        <f t="shared" si="123"/>
        <v>0</v>
      </c>
      <c r="I248">
        <f t="shared" si="124"/>
        <v>0</v>
      </c>
      <c r="P248" s="4" t="str">
        <f t="shared" si="125"/>
        <v>Scrap value</v>
      </c>
      <c r="Q248" s="52" t="str">
        <f t="shared" si="126"/>
        <v/>
      </c>
    </row>
    <row r="249" spans="1:17" x14ac:dyDescent="0.25">
      <c r="A249" s="16" t="s">
        <v>302</v>
      </c>
      <c r="B249" s="204"/>
      <c r="C249" s="202">
        <f t="shared" si="122"/>
        <v>0</v>
      </c>
      <c r="D249" s="202">
        <f t="shared" si="127"/>
        <v>0</v>
      </c>
      <c r="E249" s="205"/>
      <c r="F249" s="205"/>
      <c r="G249" s="45"/>
      <c r="H249">
        <f t="shared" si="123"/>
        <v>0</v>
      </c>
      <c r="I249">
        <f t="shared" si="124"/>
        <v>0</v>
      </c>
      <c r="P249" s="4" t="str">
        <f t="shared" si="125"/>
        <v>Income, if any</v>
      </c>
      <c r="Q249" s="52" t="str">
        <f t="shared" si="126"/>
        <v/>
      </c>
    </row>
    <row r="250" spans="1:17" x14ac:dyDescent="0.25">
      <c r="A250" s="16" t="s">
        <v>303</v>
      </c>
      <c r="B250" s="204"/>
      <c r="C250" s="202">
        <f t="shared" si="122"/>
        <v>0</v>
      </c>
      <c r="D250" s="202">
        <f t="shared" si="127"/>
        <v>0</v>
      </c>
      <c r="E250" s="205"/>
      <c r="F250" s="205"/>
      <c r="G250" s="45"/>
      <c r="H250">
        <f t="shared" si="123"/>
        <v>0</v>
      </c>
      <c r="I250">
        <f t="shared" si="124"/>
        <v>0</v>
      </c>
      <c r="P250" s="4" t="str">
        <f t="shared" si="125"/>
        <v>Audit costs</v>
      </c>
      <c r="Q250" s="52" t="str">
        <f t="shared" si="126"/>
        <v/>
      </c>
    </row>
    <row r="251" spans="1:17" x14ac:dyDescent="0.25">
      <c r="A251" s="16" t="s">
        <v>304</v>
      </c>
      <c r="B251" s="200">
        <f>SUM(B244:B250)</f>
        <v>0</v>
      </c>
      <c r="C251" s="202">
        <f>SUM(C244:C250)</f>
        <v>0</v>
      </c>
      <c r="D251" s="202">
        <f>SUM(D244:D250)</f>
        <v>0</v>
      </c>
      <c r="E251" s="202">
        <f>SUM(E244:E250)</f>
        <v>0</v>
      </c>
      <c r="F251" s="202">
        <f>SUM(F244:F250)</f>
        <v>0</v>
      </c>
      <c r="G251" s="23">
        <f t="shared" ref="G251" si="128">SUM(G244:G250)</f>
        <v>0</v>
      </c>
      <c r="H251">
        <f>SUM(H244:H250)</f>
        <v>0</v>
      </c>
      <c r="I251">
        <f t="shared" si="124"/>
        <v>0</v>
      </c>
      <c r="P251" s="4" t="str">
        <f t="shared" si="125"/>
        <v>Total excl. OH</v>
      </c>
      <c r="Q251" s="52" t="str">
        <f t="shared" ref="Q251:Q253" si="129">IFERROR(C251/B251,"")</f>
        <v/>
      </c>
    </row>
    <row r="252" spans="1:17" x14ac:dyDescent="0.25">
      <c r="A252" s="16" t="s">
        <v>1</v>
      </c>
      <c r="B252" s="204"/>
      <c r="C252" s="202">
        <f>IFERROR(IF($G$240="",IF(E252="",B252*$E$240,E252),IF(E252="",B252*$G$240,E252)),0)</f>
        <v>0</v>
      </c>
      <c r="D252" s="202">
        <f>IFERROR(B252-C252-F252,0)</f>
        <v>0</v>
      </c>
      <c r="E252" s="205"/>
      <c r="F252" s="205"/>
      <c r="G252" s="45"/>
      <c r="H252">
        <f>IF(B252="",0,B252)</f>
        <v>0</v>
      </c>
      <c r="I252">
        <f t="shared" si="124"/>
        <v>0</v>
      </c>
      <c r="P252" s="4" t="str">
        <f t="shared" si="125"/>
        <v>OH</v>
      </c>
      <c r="Q252" s="52" t="str">
        <f t="shared" si="129"/>
        <v/>
      </c>
    </row>
    <row r="253" spans="1:17" ht="15.75" thickBot="1" x14ac:dyDescent="0.3">
      <c r="A253" s="17" t="s">
        <v>4</v>
      </c>
      <c r="B253" s="201">
        <f>SUM(B244:B250)+B252</f>
        <v>0</v>
      </c>
      <c r="C253" s="203">
        <f>SUM(C244:C250)+C252</f>
        <v>0</v>
      </c>
      <c r="D253" s="203">
        <f>SUM(D244:D250)+D252</f>
        <v>0</v>
      </c>
      <c r="E253" s="203">
        <f>SUM(E244:E250)+E252</f>
        <v>0</v>
      </c>
      <c r="F253" s="203">
        <f>SUM(F244:F250)+F252</f>
        <v>0</v>
      </c>
      <c r="G253" s="24">
        <f t="shared" ref="G253" si="130">SUM(G244:G250)+G252</f>
        <v>0</v>
      </c>
      <c r="H253">
        <f>SUM(H244:H250)+H252</f>
        <v>0</v>
      </c>
      <c r="I253">
        <f t="shared" si="124"/>
        <v>0</v>
      </c>
      <c r="J253" s="21"/>
      <c r="K253" s="21"/>
      <c r="L253" s="21"/>
      <c r="M253" s="21"/>
      <c r="N253" s="21"/>
      <c r="O253" s="21"/>
      <c r="P253" s="7" t="str">
        <f t="shared" si="125"/>
        <v>Total</v>
      </c>
      <c r="Q253" s="53" t="str">
        <f t="shared" si="129"/>
        <v/>
      </c>
    </row>
    <row r="255" spans="1:17" x14ac:dyDescent="0.25">
      <c r="A255" s="9" t="s">
        <v>305</v>
      </c>
      <c r="B255" s="11"/>
      <c r="C255" s="26" t="s">
        <v>320</v>
      </c>
      <c r="D255" s="9" t="s">
        <v>308</v>
      </c>
      <c r="E255" s="272"/>
      <c r="F255" s="272"/>
    </row>
    <row r="256" spans="1:17" x14ac:dyDescent="0.25">
      <c r="A256" s="9" t="s">
        <v>306</v>
      </c>
      <c r="B256" s="10"/>
      <c r="C256" s="46">
        <f>IF(IF(G256="",E256,G256)="",0,IF(G256="",E256,G256))</f>
        <v>0</v>
      </c>
      <c r="D256" s="9" t="s">
        <v>372</v>
      </c>
      <c r="E256" s="12" t="str">
        <f>_xlfn.IFNA(VLOOKUP(B256,'List of subsidy rates'!$A:$K,MATCH(CONCATENATE(E255," - ",$H$1),'List of subsidy rates'!$A$1:$K$1,0),FALSE),"")</f>
        <v/>
      </c>
      <c r="F256" s="9" t="s">
        <v>373</v>
      </c>
      <c r="G256" s="160"/>
      <c r="H256">
        <f>ROUND(IF(E255="",0,IF(LEFT(E255,6)="Public",B267*0.44,B260*0.3)),2)</f>
        <v>0</v>
      </c>
    </row>
    <row r="257" spans="1:17" x14ac:dyDescent="0.25">
      <c r="A257" s="9" t="s">
        <v>375</v>
      </c>
      <c r="B257" s="164" t="str">
        <f>IF(E255="","",IF(E255="Public research and knowledge dissemination organization",0.44,0.3))</f>
        <v/>
      </c>
      <c r="C257" s="9" t="s">
        <v>307</v>
      </c>
      <c r="D257" s="163" t="str">
        <f>IF(E255="","",IF(LEFT(E255,6)="Public",B267*0.44-B268,B260*0.3-B268))</f>
        <v/>
      </c>
      <c r="E257" s="161"/>
      <c r="F257" s="9"/>
      <c r="G257" s="162"/>
    </row>
    <row r="258" spans="1:17" ht="15.75" thickBot="1" x14ac:dyDescent="0.3"/>
    <row r="259" spans="1:17" ht="30.75" thickBot="1" x14ac:dyDescent="0.3">
      <c r="A259" s="219" t="str">
        <f>IF(B269&gt;0,"Ja","")</f>
        <v/>
      </c>
      <c r="B259" s="13" t="s">
        <v>292</v>
      </c>
      <c r="C259" s="196" t="s">
        <v>293</v>
      </c>
      <c r="D259" s="196" t="s">
        <v>294</v>
      </c>
      <c r="E259" s="196" t="s">
        <v>341</v>
      </c>
      <c r="F259" s="196" t="s">
        <v>295</v>
      </c>
      <c r="G259" s="14" t="s">
        <v>296</v>
      </c>
      <c r="J259" s="25" t="s">
        <v>327</v>
      </c>
      <c r="P259" t="str">
        <f>IF(Q269="","",IF(RIGHT(E255,10)="Virksomhed",IF(SUM(Q260:Q268)/COUNT(Q260:Q268)&lt;&gt;Q269,1,""),""))</f>
        <v/>
      </c>
      <c r="Q259" s="26" t="s">
        <v>374</v>
      </c>
    </row>
    <row r="260" spans="1:17" x14ac:dyDescent="0.25">
      <c r="A260" s="15" t="s">
        <v>297</v>
      </c>
      <c r="B260" s="204"/>
      <c r="C260" s="202">
        <f t="shared" ref="C260:C266" si="131">IFERROR(IF($G$256="",IF(E260="",B260*$E$256,E260),IF(E260="",B260*$G$256,E260)),0)</f>
        <v>0</v>
      </c>
      <c r="D260" s="202">
        <f>IFERROR(B260-C260-F260,0)</f>
        <v>0</v>
      </c>
      <c r="E260" s="205"/>
      <c r="F260" s="205"/>
      <c r="G260" s="45"/>
      <c r="H260">
        <f t="shared" ref="H260:H266" si="132">IF(B260="",0,B260)</f>
        <v>0</v>
      </c>
      <c r="I260">
        <f t="shared" ref="I260:I269" si="133">IF($E$255&lt;&gt;"Public research and knowledge dissemination organization",0,IF(B260="",0,B260))</f>
        <v>0</v>
      </c>
      <c r="J260" s="20"/>
      <c r="K260" s="20"/>
      <c r="L260" s="20"/>
      <c r="M260" s="20"/>
      <c r="N260" s="20"/>
      <c r="O260" s="20"/>
      <c r="P260" s="1" t="str">
        <f t="shared" ref="P260:P269" si="134">A260</f>
        <v>Salary</v>
      </c>
      <c r="Q260" s="51" t="str">
        <f t="shared" ref="Q260:Q266" si="135">IFERROR(C260/B260,"")</f>
        <v/>
      </c>
    </row>
    <row r="261" spans="1:17" x14ac:dyDescent="0.25">
      <c r="A261" s="16" t="s">
        <v>298</v>
      </c>
      <c r="B261" s="204"/>
      <c r="C261" s="202">
        <f t="shared" si="131"/>
        <v>0</v>
      </c>
      <c r="D261" s="202">
        <f t="shared" ref="D261:D266" si="136">IFERROR(B261-C261-F261,0)</f>
        <v>0</v>
      </c>
      <c r="E261" s="205"/>
      <c r="F261" s="205"/>
      <c r="G261" s="45"/>
      <c r="H261">
        <f t="shared" si="132"/>
        <v>0</v>
      </c>
      <c r="I261">
        <f t="shared" si="133"/>
        <v>0</v>
      </c>
      <c r="P261" s="4" t="str">
        <f t="shared" si="134"/>
        <v>External assistance</v>
      </c>
      <c r="Q261" s="52" t="str">
        <f t="shared" si="135"/>
        <v/>
      </c>
    </row>
    <row r="262" spans="1:17" x14ac:dyDescent="0.25">
      <c r="A262" s="16" t="s">
        <v>299</v>
      </c>
      <c r="B262" s="204"/>
      <c r="C262" s="202">
        <f t="shared" si="131"/>
        <v>0</v>
      </c>
      <c r="D262" s="202">
        <f t="shared" si="136"/>
        <v>0</v>
      </c>
      <c r="E262" s="205"/>
      <c r="F262" s="205"/>
      <c r="G262" s="45"/>
      <c r="H262">
        <f t="shared" si="132"/>
        <v>0</v>
      </c>
      <c r="I262">
        <f t="shared" si="133"/>
        <v>0</v>
      </c>
      <c r="P262" s="4" t="str">
        <f t="shared" si="134"/>
        <v>Other costs</v>
      </c>
      <c r="Q262" s="52" t="str">
        <f t="shared" si="135"/>
        <v/>
      </c>
    </row>
    <row r="263" spans="1:17" x14ac:dyDescent="0.25">
      <c r="A263" s="16" t="s">
        <v>300</v>
      </c>
      <c r="B263" s="204"/>
      <c r="C263" s="202">
        <f t="shared" si="131"/>
        <v>0</v>
      </c>
      <c r="D263" s="202">
        <f t="shared" si="136"/>
        <v>0</v>
      </c>
      <c r="E263" s="205"/>
      <c r="F263" s="205"/>
      <c r="G263" s="45"/>
      <c r="H263">
        <f t="shared" si="132"/>
        <v>0</v>
      </c>
      <c r="I263">
        <f t="shared" si="133"/>
        <v>0</v>
      </c>
      <c r="P263" s="4" t="str">
        <f t="shared" si="134"/>
        <v>Apparatus/equipment</v>
      </c>
      <c r="Q263" s="52" t="str">
        <f t="shared" si="135"/>
        <v/>
      </c>
    </row>
    <row r="264" spans="1:17" x14ac:dyDescent="0.25">
      <c r="A264" s="16" t="s">
        <v>301</v>
      </c>
      <c r="B264" s="204"/>
      <c r="C264" s="202">
        <f t="shared" si="131"/>
        <v>0</v>
      </c>
      <c r="D264" s="202">
        <f t="shared" si="136"/>
        <v>0</v>
      </c>
      <c r="E264" s="205"/>
      <c r="F264" s="205"/>
      <c r="G264" s="45"/>
      <c r="H264">
        <f t="shared" si="132"/>
        <v>0</v>
      </c>
      <c r="I264">
        <f t="shared" si="133"/>
        <v>0</v>
      </c>
      <c r="P264" s="4" t="str">
        <f t="shared" si="134"/>
        <v>Scrap value</v>
      </c>
      <c r="Q264" s="52" t="str">
        <f t="shared" si="135"/>
        <v/>
      </c>
    </row>
    <row r="265" spans="1:17" x14ac:dyDescent="0.25">
      <c r="A265" s="16" t="s">
        <v>302</v>
      </c>
      <c r="B265" s="204"/>
      <c r="C265" s="202">
        <f t="shared" si="131"/>
        <v>0</v>
      </c>
      <c r="D265" s="202">
        <f t="shared" si="136"/>
        <v>0</v>
      </c>
      <c r="E265" s="205"/>
      <c r="F265" s="205"/>
      <c r="G265" s="45"/>
      <c r="H265">
        <f t="shared" si="132"/>
        <v>0</v>
      </c>
      <c r="I265">
        <f t="shared" si="133"/>
        <v>0</v>
      </c>
      <c r="P265" s="4" t="str">
        <f t="shared" si="134"/>
        <v>Income, if any</v>
      </c>
      <c r="Q265" s="52" t="str">
        <f t="shared" si="135"/>
        <v/>
      </c>
    </row>
    <row r="266" spans="1:17" x14ac:dyDescent="0.25">
      <c r="A266" s="16" t="s">
        <v>303</v>
      </c>
      <c r="B266" s="204"/>
      <c r="C266" s="202">
        <f t="shared" si="131"/>
        <v>0</v>
      </c>
      <c r="D266" s="202">
        <f t="shared" si="136"/>
        <v>0</v>
      </c>
      <c r="E266" s="205"/>
      <c r="F266" s="205"/>
      <c r="G266" s="45"/>
      <c r="H266">
        <f t="shared" si="132"/>
        <v>0</v>
      </c>
      <c r="I266">
        <f t="shared" si="133"/>
        <v>0</v>
      </c>
      <c r="P266" s="4" t="str">
        <f t="shared" si="134"/>
        <v>Audit costs</v>
      </c>
      <c r="Q266" s="52" t="str">
        <f t="shared" si="135"/>
        <v/>
      </c>
    </row>
    <row r="267" spans="1:17" x14ac:dyDescent="0.25">
      <c r="A267" s="16" t="s">
        <v>304</v>
      </c>
      <c r="B267" s="200">
        <f>SUM(B260:B266)</f>
        <v>0</v>
      </c>
      <c r="C267" s="202">
        <f>SUM(C260:C266)</f>
        <v>0</v>
      </c>
      <c r="D267" s="202">
        <f>SUM(D260:D266)</f>
        <v>0</v>
      </c>
      <c r="E267" s="202">
        <f>SUM(E260:E266)</f>
        <v>0</v>
      </c>
      <c r="F267" s="202">
        <f>SUM(F260:F266)</f>
        <v>0</v>
      </c>
      <c r="G267" s="23">
        <f t="shared" ref="G267" si="137">SUM(G260:G266)</f>
        <v>0</v>
      </c>
      <c r="H267">
        <f>SUM(H260:H266)</f>
        <v>0</v>
      </c>
      <c r="I267">
        <f t="shared" si="133"/>
        <v>0</v>
      </c>
      <c r="P267" s="4" t="str">
        <f t="shared" si="134"/>
        <v>Total excl. OH</v>
      </c>
      <c r="Q267" s="52" t="str">
        <f t="shared" ref="Q267:Q269" si="138">IFERROR(C267/B267,"")</f>
        <v/>
      </c>
    </row>
    <row r="268" spans="1:17" x14ac:dyDescent="0.25">
      <c r="A268" s="16" t="s">
        <v>1</v>
      </c>
      <c r="B268" s="204"/>
      <c r="C268" s="202">
        <f>IFERROR(IF($G$256="",IF(E268="",B268*$E$256,E268),IF(E268="",B268*$G$256,E268)),0)</f>
        <v>0</v>
      </c>
      <c r="D268" s="202">
        <f>IFERROR(B268-C268-F268,0)</f>
        <v>0</v>
      </c>
      <c r="E268" s="205"/>
      <c r="F268" s="205"/>
      <c r="G268" s="45"/>
      <c r="H268">
        <f>IF(B268="",0,B268)</f>
        <v>0</v>
      </c>
      <c r="I268">
        <f t="shared" si="133"/>
        <v>0</v>
      </c>
      <c r="P268" s="4" t="str">
        <f t="shared" si="134"/>
        <v>OH</v>
      </c>
      <c r="Q268" s="52" t="str">
        <f t="shared" si="138"/>
        <v/>
      </c>
    </row>
    <row r="269" spans="1:17" ht="15.75" thickBot="1" x14ac:dyDescent="0.3">
      <c r="A269" s="17" t="s">
        <v>4</v>
      </c>
      <c r="B269" s="201">
        <f>SUM(B260:B266)+B268</f>
        <v>0</v>
      </c>
      <c r="C269" s="203">
        <f>SUM(C260:C266)+C268</f>
        <v>0</v>
      </c>
      <c r="D269" s="203">
        <f>SUM(D260:D266)+D268</f>
        <v>0</v>
      </c>
      <c r="E269" s="203">
        <f>SUM(E260:E266)+E268</f>
        <v>0</v>
      </c>
      <c r="F269" s="203">
        <f>SUM(F260:F266)+F268</f>
        <v>0</v>
      </c>
      <c r="G269" s="24">
        <f t="shared" ref="G269" si="139">SUM(G260:G266)+G268</f>
        <v>0</v>
      </c>
      <c r="H269">
        <f>SUM(H260:H266)+H268</f>
        <v>0</v>
      </c>
      <c r="I269">
        <f t="shared" si="133"/>
        <v>0</v>
      </c>
      <c r="J269" s="21"/>
      <c r="K269" s="21"/>
      <c r="L269" s="21"/>
      <c r="M269" s="21"/>
      <c r="N269" s="21"/>
      <c r="O269" s="21"/>
      <c r="P269" s="7" t="str">
        <f t="shared" si="134"/>
        <v>Total</v>
      </c>
      <c r="Q269" s="53" t="str">
        <f t="shared" si="138"/>
        <v/>
      </c>
    </row>
    <row r="271" spans="1:17" x14ac:dyDescent="0.25">
      <c r="A271" s="9" t="s">
        <v>305</v>
      </c>
      <c r="B271" s="11"/>
      <c r="C271" s="26" t="s">
        <v>321</v>
      </c>
      <c r="D271" s="9" t="s">
        <v>308</v>
      </c>
      <c r="E271" s="272"/>
      <c r="F271" s="272"/>
    </row>
    <row r="272" spans="1:17" x14ac:dyDescent="0.25">
      <c r="A272" s="9" t="s">
        <v>306</v>
      </c>
      <c r="B272" s="10"/>
      <c r="C272" s="46">
        <f>IF(IF(G272="",E272,G272)="",0,IF(G272="",E272,G272))</f>
        <v>0</v>
      </c>
      <c r="D272" s="9" t="s">
        <v>372</v>
      </c>
      <c r="E272" s="12" t="str">
        <f>_xlfn.IFNA(VLOOKUP(B272,'List of subsidy rates'!$A:$K,MATCH(CONCATENATE(E271," - ",$H$1),'List of subsidy rates'!$A$1:$K$1,0),FALSE),"")</f>
        <v/>
      </c>
      <c r="F272" s="9" t="s">
        <v>373</v>
      </c>
      <c r="G272" s="160"/>
      <c r="H272">
        <f>ROUND(IF(E271="",0,IF(LEFT(E271,6)="Public",B283*0.44,B276*0.3)),2)</f>
        <v>0</v>
      </c>
    </row>
    <row r="273" spans="1:17" x14ac:dyDescent="0.25">
      <c r="A273" s="9" t="s">
        <v>375</v>
      </c>
      <c r="B273" s="164" t="str">
        <f>IF(E271="","",IF(E271="Public research and knowledge dissemination organization",0.44,0.3))</f>
        <v/>
      </c>
      <c r="C273" s="9" t="s">
        <v>307</v>
      </c>
      <c r="D273" s="163" t="str">
        <f>IF(E271="","",IF(LEFT(E271,6)="Public",B283*0.44-B284,B276*0.3-B284))</f>
        <v/>
      </c>
      <c r="E273" s="161"/>
      <c r="F273" s="9"/>
      <c r="G273" s="162"/>
    </row>
    <row r="274" spans="1:17" ht="15.75" thickBot="1" x14ac:dyDescent="0.3"/>
    <row r="275" spans="1:17" ht="30.75" thickBot="1" x14ac:dyDescent="0.3">
      <c r="A275" s="219" t="str">
        <f>IF(B285&gt;0,"Ja","")</f>
        <v/>
      </c>
      <c r="B275" s="13" t="s">
        <v>292</v>
      </c>
      <c r="C275" s="196" t="s">
        <v>293</v>
      </c>
      <c r="D275" s="196" t="s">
        <v>294</v>
      </c>
      <c r="E275" s="196" t="s">
        <v>341</v>
      </c>
      <c r="F275" s="196" t="s">
        <v>295</v>
      </c>
      <c r="G275" s="14" t="s">
        <v>296</v>
      </c>
      <c r="J275" s="25" t="s">
        <v>327</v>
      </c>
      <c r="P275" t="str">
        <f>IF(Q285="","",IF(RIGHT(E271,10)="Virksomhed",IF(SUM(Q276:Q284)/COUNT(Q276:Q284)&lt;&gt;Q285,1,""),""))</f>
        <v/>
      </c>
      <c r="Q275" s="26" t="s">
        <v>374</v>
      </c>
    </row>
    <row r="276" spans="1:17" x14ac:dyDescent="0.25">
      <c r="A276" s="15" t="s">
        <v>297</v>
      </c>
      <c r="B276" s="204"/>
      <c r="C276" s="202">
        <f t="shared" ref="C276:C282" si="140">IFERROR(IF($G$272="",IF(E276="",B276*$E$272,E276),IF(E276="",B276*$G$272,E276)),0)</f>
        <v>0</v>
      </c>
      <c r="D276" s="202">
        <f>IFERROR(B276-C276-F276,0)</f>
        <v>0</v>
      </c>
      <c r="E276" s="205"/>
      <c r="F276" s="205"/>
      <c r="G276" s="45"/>
      <c r="H276">
        <f t="shared" ref="H276:H282" si="141">IF(B276="",0,B276)</f>
        <v>0</v>
      </c>
      <c r="I276">
        <f t="shared" ref="I276:I285" si="142">IF($E$271&lt;&gt;"Public research and knowledge dissemination organization",0,IF(B276="",0,B276))</f>
        <v>0</v>
      </c>
      <c r="J276" s="20"/>
      <c r="K276" s="20"/>
      <c r="L276" s="20"/>
      <c r="M276" s="20"/>
      <c r="N276" s="20"/>
      <c r="O276" s="20"/>
      <c r="P276" s="1" t="str">
        <f t="shared" ref="P276:P285" si="143">A276</f>
        <v>Salary</v>
      </c>
      <c r="Q276" s="51" t="str">
        <f t="shared" ref="Q276:Q282" si="144">IFERROR(C276/B276,"")</f>
        <v/>
      </c>
    </row>
    <row r="277" spans="1:17" x14ac:dyDescent="0.25">
      <c r="A277" s="16" t="s">
        <v>298</v>
      </c>
      <c r="B277" s="204"/>
      <c r="C277" s="202">
        <f t="shared" si="140"/>
        <v>0</v>
      </c>
      <c r="D277" s="202">
        <f t="shared" ref="D277:D282" si="145">IFERROR(B277-C277-F277,0)</f>
        <v>0</v>
      </c>
      <c r="E277" s="205"/>
      <c r="F277" s="205"/>
      <c r="G277" s="45"/>
      <c r="H277">
        <f t="shared" si="141"/>
        <v>0</v>
      </c>
      <c r="I277">
        <f t="shared" si="142"/>
        <v>0</v>
      </c>
      <c r="P277" s="4" t="str">
        <f t="shared" si="143"/>
        <v>External assistance</v>
      </c>
      <c r="Q277" s="52" t="str">
        <f t="shared" si="144"/>
        <v/>
      </c>
    </row>
    <row r="278" spans="1:17" x14ac:dyDescent="0.25">
      <c r="A278" s="16" t="s">
        <v>299</v>
      </c>
      <c r="B278" s="204"/>
      <c r="C278" s="202">
        <f t="shared" si="140"/>
        <v>0</v>
      </c>
      <c r="D278" s="202">
        <f t="shared" si="145"/>
        <v>0</v>
      </c>
      <c r="E278" s="205"/>
      <c r="F278" s="205"/>
      <c r="G278" s="45"/>
      <c r="H278">
        <f t="shared" si="141"/>
        <v>0</v>
      </c>
      <c r="I278">
        <f t="shared" si="142"/>
        <v>0</v>
      </c>
      <c r="P278" s="4" t="str">
        <f t="shared" si="143"/>
        <v>Other costs</v>
      </c>
      <c r="Q278" s="52" t="str">
        <f t="shared" si="144"/>
        <v/>
      </c>
    </row>
    <row r="279" spans="1:17" x14ac:dyDescent="0.25">
      <c r="A279" s="16" t="s">
        <v>300</v>
      </c>
      <c r="B279" s="204"/>
      <c r="C279" s="202">
        <f t="shared" si="140"/>
        <v>0</v>
      </c>
      <c r="D279" s="202">
        <f t="shared" si="145"/>
        <v>0</v>
      </c>
      <c r="E279" s="205"/>
      <c r="F279" s="205"/>
      <c r="G279" s="45"/>
      <c r="H279">
        <f t="shared" si="141"/>
        <v>0</v>
      </c>
      <c r="I279">
        <f t="shared" si="142"/>
        <v>0</v>
      </c>
      <c r="P279" s="4" t="str">
        <f t="shared" si="143"/>
        <v>Apparatus/equipment</v>
      </c>
      <c r="Q279" s="52" t="str">
        <f t="shared" si="144"/>
        <v/>
      </c>
    </row>
    <row r="280" spans="1:17" x14ac:dyDescent="0.25">
      <c r="A280" s="16" t="s">
        <v>301</v>
      </c>
      <c r="B280" s="204"/>
      <c r="C280" s="202">
        <f t="shared" si="140"/>
        <v>0</v>
      </c>
      <c r="D280" s="202">
        <f t="shared" si="145"/>
        <v>0</v>
      </c>
      <c r="E280" s="205"/>
      <c r="F280" s="205"/>
      <c r="G280" s="45"/>
      <c r="H280">
        <f t="shared" si="141"/>
        <v>0</v>
      </c>
      <c r="I280">
        <f t="shared" si="142"/>
        <v>0</v>
      </c>
      <c r="P280" s="4" t="str">
        <f t="shared" si="143"/>
        <v>Scrap value</v>
      </c>
      <c r="Q280" s="52" t="str">
        <f t="shared" si="144"/>
        <v/>
      </c>
    </row>
    <row r="281" spans="1:17" x14ac:dyDescent="0.25">
      <c r="A281" s="16" t="s">
        <v>302</v>
      </c>
      <c r="B281" s="204"/>
      <c r="C281" s="202">
        <f t="shared" si="140"/>
        <v>0</v>
      </c>
      <c r="D281" s="202">
        <f t="shared" si="145"/>
        <v>0</v>
      </c>
      <c r="E281" s="205"/>
      <c r="F281" s="205"/>
      <c r="G281" s="45"/>
      <c r="H281">
        <f t="shared" si="141"/>
        <v>0</v>
      </c>
      <c r="I281">
        <f t="shared" si="142"/>
        <v>0</v>
      </c>
      <c r="P281" s="4" t="str">
        <f t="shared" si="143"/>
        <v>Income, if any</v>
      </c>
      <c r="Q281" s="52" t="str">
        <f t="shared" si="144"/>
        <v/>
      </c>
    </row>
    <row r="282" spans="1:17" x14ac:dyDescent="0.25">
      <c r="A282" s="16" t="s">
        <v>303</v>
      </c>
      <c r="B282" s="204"/>
      <c r="C282" s="202">
        <f t="shared" si="140"/>
        <v>0</v>
      </c>
      <c r="D282" s="202">
        <f t="shared" si="145"/>
        <v>0</v>
      </c>
      <c r="E282" s="205"/>
      <c r="F282" s="205"/>
      <c r="G282" s="45"/>
      <c r="H282">
        <f t="shared" si="141"/>
        <v>0</v>
      </c>
      <c r="I282">
        <f t="shared" si="142"/>
        <v>0</v>
      </c>
      <c r="P282" s="4" t="str">
        <f t="shared" si="143"/>
        <v>Audit costs</v>
      </c>
      <c r="Q282" s="52" t="str">
        <f t="shared" si="144"/>
        <v/>
      </c>
    </row>
    <row r="283" spans="1:17" x14ac:dyDescent="0.25">
      <c r="A283" s="16" t="s">
        <v>304</v>
      </c>
      <c r="B283" s="200">
        <f>SUM(B276:B282)</f>
        <v>0</v>
      </c>
      <c r="C283" s="202">
        <f>SUM(C276:C282)</f>
        <v>0</v>
      </c>
      <c r="D283" s="202">
        <f>SUM(D276:D282)</f>
        <v>0</v>
      </c>
      <c r="E283" s="202">
        <f>SUM(E276:E282)</f>
        <v>0</v>
      </c>
      <c r="F283" s="202">
        <f>SUM(F276:F282)</f>
        <v>0</v>
      </c>
      <c r="G283" s="23">
        <f t="shared" ref="G283" si="146">SUM(G276:G282)</f>
        <v>0</v>
      </c>
      <c r="H283">
        <f>SUM(H276:H282)</f>
        <v>0</v>
      </c>
      <c r="I283">
        <f t="shared" si="142"/>
        <v>0</v>
      </c>
      <c r="P283" s="4" t="str">
        <f t="shared" si="143"/>
        <v>Total excl. OH</v>
      </c>
      <c r="Q283" s="52" t="str">
        <f t="shared" ref="Q283:Q285" si="147">IFERROR(C283/B283,"")</f>
        <v/>
      </c>
    </row>
    <row r="284" spans="1:17" x14ac:dyDescent="0.25">
      <c r="A284" s="16" t="s">
        <v>1</v>
      </c>
      <c r="B284" s="204"/>
      <c r="C284" s="202">
        <f>IFERROR(IF($G$272="",IF(E284="",B284*$E$272,E284),IF(E284="",B284*$G$272,E284)),0)</f>
        <v>0</v>
      </c>
      <c r="D284" s="202">
        <f>IFERROR(B284-C284-F284,0)</f>
        <v>0</v>
      </c>
      <c r="E284" s="205"/>
      <c r="F284" s="205"/>
      <c r="G284" s="45"/>
      <c r="H284">
        <f>IF(B284="",0,B284)</f>
        <v>0</v>
      </c>
      <c r="I284">
        <f t="shared" si="142"/>
        <v>0</v>
      </c>
      <c r="P284" s="4" t="str">
        <f t="shared" si="143"/>
        <v>OH</v>
      </c>
      <c r="Q284" s="52" t="str">
        <f t="shared" si="147"/>
        <v/>
      </c>
    </row>
    <row r="285" spans="1:17" ht="15.75" thickBot="1" x14ac:dyDescent="0.3">
      <c r="A285" s="17" t="s">
        <v>4</v>
      </c>
      <c r="B285" s="201">
        <f>SUM(B276:B282)+B284</f>
        <v>0</v>
      </c>
      <c r="C285" s="203">
        <f>SUM(C276:C282)+C284</f>
        <v>0</v>
      </c>
      <c r="D285" s="203">
        <f>SUM(D276:D282)+D284</f>
        <v>0</v>
      </c>
      <c r="E285" s="203">
        <f>SUM(E276:E282)+E284</f>
        <v>0</v>
      </c>
      <c r="F285" s="203">
        <f>SUM(F276:F282)+F284</f>
        <v>0</v>
      </c>
      <c r="G285" s="24">
        <f t="shared" ref="G285" si="148">SUM(G276:G282)+G284</f>
        <v>0</v>
      </c>
      <c r="H285">
        <f>SUM(H276:H282)+H284</f>
        <v>0</v>
      </c>
      <c r="I285">
        <f t="shared" si="142"/>
        <v>0</v>
      </c>
      <c r="J285" s="21"/>
      <c r="K285" s="21"/>
      <c r="L285" s="21"/>
      <c r="M285" s="21"/>
      <c r="N285" s="21"/>
      <c r="O285" s="21"/>
      <c r="P285" s="7" t="str">
        <f t="shared" si="143"/>
        <v>Total</v>
      </c>
      <c r="Q285" s="53" t="str">
        <f t="shared" si="147"/>
        <v/>
      </c>
    </row>
    <row r="287" spans="1:17" x14ac:dyDescent="0.25">
      <c r="A287" s="9" t="s">
        <v>305</v>
      </c>
      <c r="B287" s="11"/>
      <c r="C287" s="26" t="s">
        <v>322</v>
      </c>
      <c r="D287" s="9" t="s">
        <v>308</v>
      </c>
      <c r="E287" s="272"/>
      <c r="F287" s="272"/>
    </row>
    <row r="288" spans="1:17" x14ac:dyDescent="0.25">
      <c r="A288" s="9" t="s">
        <v>306</v>
      </c>
      <c r="B288" s="10"/>
      <c r="C288" s="46">
        <f>IF(IF(G288="",E288,G288)="",0,IF(G288="",E288,G288))</f>
        <v>0</v>
      </c>
      <c r="D288" s="9" t="s">
        <v>372</v>
      </c>
      <c r="E288" s="12" t="str">
        <f>_xlfn.IFNA(VLOOKUP(B288,'List of subsidy rates'!$A:$K,MATCH(CONCATENATE(E287," - ",$H$1),'List of subsidy rates'!$A$1:$K$1,0),FALSE),"")</f>
        <v/>
      </c>
      <c r="F288" s="9" t="s">
        <v>373</v>
      </c>
      <c r="G288" s="160"/>
      <c r="H288">
        <f>ROUND(IF(E287="",0,IF(LEFT(E287,6)="Public",B299*0.44,B292*0.3)),2)</f>
        <v>0</v>
      </c>
    </row>
    <row r="289" spans="1:17" x14ac:dyDescent="0.25">
      <c r="A289" s="9" t="s">
        <v>375</v>
      </c>
      <c r="B289" s="164" t="str">
        <f>IF(E287="","",IF(E287="Public research and knowledge dissemination organization",0.44,0.3))</f>
        <v/>
      </c>
      <c r="C289" s="9" t="s">
        <v>307</v>
      </c>
      <c r="D289" s="163" t="str">
        <f>IF(E287="","",IF(LEFT(E287,6)="Public",B299*0.44-B300,B292*0.3-B300))</f>
        <v/>
      </c>
      <c r="E289" s="161"/>
      <c r="F289" s="9"/>
      <c r="G289" s="162"/>
    </row>
    <row r="290" spans="1:17" ht="15.75" thickBot="1" x14ac:dyDescent="0.3"/>
    <row r="291" spans="1:17" ht="30.75" thickBot="1" x14ac:dyDescent="0.3">
      <c r="A291" s="219" t="str">
        <f>IF(B301&gt;0,"Ja","")</f>
        <v/>
      </c>
      <c r="B291" s="13" t="s">
        <v>292</v>
      </c>
      <c r="C291" s="196" t="s">
        <v>293</v>
      </c>
      <c r="D291" s="196" t="s">
        <v>294</v>
      </c>
      <c r="E291" s="196" t="s">
        <v>341</v>
      </c>
      <c r="F291" s="196" t="s">
        <v>295</v>
      </c>
      <c r="G291" s="14" t="s">
        <v>296</v>
      </c>
      <c r="J291" s="25" t="s">
        <v>327</v>
      </c>
      <c r="P291" t="str">
        <f>IF(Q301="","",IF(RIGHT(E287,10)="Virksomhed",IF(SUM(Q292:Q300)/COUNT(Q292:Q300)&lt;&gt;Q301,1,""),""))</f>
        <v/>
      </c>
      <c r="Q291" s="26" t="s">
        <v>374</v>
      </c>
    </row>
    <row r="292" spans="1:17" x14ac:dyDescent="0.25">
      <c r="A292" s="15" t="s">
        <v>297</v>
      </c>
      <c r="B292" s="204"/>
      <c r="C292" s="202">
        <f t="shared" ref="C292:C298" si="149">IFERROR(IF($G$288="",IF(E292="",B292*$E$288,E292),IF(E292="",B292*$G$288,E292)),0)</f>
        <v>0</v>
      </c>
      <c r="D292" s="202">
        <f>IFERROR(B292-C292-F292,0)</f>
        <v>0</v>
      </c>
      <c r="E292" s="205"/>
      <c r="F292" s="205"/>
      <c r="G292" s="45"/>
      <c r="H292">
        <f t="shared" ref="H292:H298" si="150">IF(B292="",0,B292)</f>
        <v>0</v>
      </c>
      <c r="I292">
        <f t="shared" ref="I292:I301" si="151">IF($E$287&lt;&gt;"Public research and knowledge dissemination organization",0,IF(B292="",0,B292))</f>
        <v>0</v>
      </c>
      <c r="J292" s="20"/>
      <c r="K292" s="20"/>
      <c r="L292" s="20"/>
      <c r="M292" s="20"/>
      <c r="N292" s="20"/>
      <c r="O292" s="20"/>
      <c r="P292" s="1" t="str">
        <f t="shared" ref="P292:P301" si="152">A292</f>
        <v>Salary</v>
      </c>
      <c r="Q292" s="51" t="str">
        <f t="shared" ref="Q292:Q298" si="153">IFERROR(C292/B292,"")</f>
        <v/>
      </c>
    </row>
    <row r="293" spans="1:17" x14ac:dyDescent="0.25">
      <c r="A293" s="16" t="s">
        <v>298</v>
      </c>
      <c r="B293" s="204"/>
      <c r="C293" s="202">
        <f t="shared" si="149"/>
        <v>0</v>
      </c>
      <c r="D293" s="202">
        <f t="shared" ref="D293:D298" si="154">IFERROR(B293-C293-F293,0)</f>
        <v>0</v>
      </c>
      <c r="E293" s="205"/>
      <c r="F293" s="205"/>
      <c r="G293" s="45"/>
      <c r="H293">
        <f t="shared" si="150"/>
        <v>0</v>
      </c>
      <c r="I293">
        <f t="shared" si="151"/>
        <v>0</v>
      </c>
      <c r="P293" s="4" t="str">
        <f t="shared" si="152"/>
        <v>External assistance</v>
      </c>
      <c r="Q293" s="52" t="str">
        <f t="shared" si="153"/>
        <v/>
      </c>
    </row>
    <row r="294" spans="1:17" x14ac:dyDescent="0.25">
      <c r="A294" s="16" t="s">
        <v>299</v>
      </c>
      <c r="B294" s="204"/>
      <c r="C294" s="202">
        <f t="shared" si="149"/>
        <v>0</v>
      </c>
      <c r="D294" s="202">
        <f t="shared" si="154"/>
        <v>0</v>
      </c>
      <c r="E294" s="205"/>
      <c r="F294" s="205"/>
      <c r="G294" s="45"/>
      <c r="H294">
        <f t="shared" si="150"/>
        <v>0</v>
      </c>
      <c r="I294">
        <f t="shared" si="151"/>
        <v>0</v>
      </c>
      <c r="P294" s="4" t="str">
        <f t="shared" si="152"/>
        <v>Other costs</v>
      </c>
      <c r="Q294" s="52" t="str">
        <f t="shared" si="153"/>
        <v/>
      </c>
    </row>
    <row r="295" spans="1:17" x14ac:dyDescent="0.25">
      <c r="A295" s="16" t="s">
        <v>300</v>
      </c>
      <c r="B295" s="204"/>
      <c r="C295" s="202">
        <f t="shared" si="149"/>
        <v>0</v>
      </c>
      <c r="D295" s="202">
        <f t="shared" si="154"/>
        <v>0</v>
      </c>
      <c r="E295" s="205"/>
      <c r="F295" s="205"/>
      <c r="G295" s="45"/>
      <c r="H295">
        <f t="shared" si="150"/>
        <v>0</v>
      </c>
      <c r="I295">
        <f t="shared" si="151"/>
        <v>0</v>
      </c>
      <c r="P295" s="4" t="str">
        <f t="shared" si="152"/>
        <v>Apparatus/equipment</v>
      </c>
      <c r="Q295" s="52" t="str">
        <f t="shared" si="153"/>
        <v/>
      </c>
    </row>
    <row r="296" spans="1:17" x14ac:dyDescent="0.25">
      <c r="A296" s="16" t="s">
        <v>301</v>
      </c>
      <c r="B296" s="204"/>
      <c r="C296" s="202">
        <f t="shared" si="149"/>
        <v>0</v>
      </c>
      <c r="D296" s="202">
        <f t="shared" si="154"/>
        <v>0</v>
      </c>
      <c r="E296" s="205"/>
      <c r="F296" s="205"/>
      <c r="G296" s="45"/>
      <c r="H296">
        <f t="shared" si="150"/>
        <v>0</v>
      </c>
      <c r="I296">
        <f t="shared" si="151"/>
        <v>0</v>
      </c>
      <c r="P296" s="4" t="str">
        <f t="shared" si="152"/>
        <v>Scrap value</v>
      </c>
      <c r="Q296" s="52" t="str">
        <f t="shared" si="153"/>
        <v/>
      </c>
    </row>
    <row r="297" spans="1:17" x14ac:dyDescent="0.25">
      <c r="A297" s="16" t="s">
        <v>302</v>
      </c>
      <c r="B297" s="204"/>
      <c r="C297" s="202">
        <f t="shared" si="149"/>
        <v>0</v>
      </c>
      <c r="D297" s="202">
        <f t="shared" si="154"/>
        <v>0</v>
      </c>
      <c r="E297" s="205"/>
      <c r="F297" s="205"/>
      <c r="G297" s="45"/>
      <c r="H297">
        <f t="shared" si="150"/>
        <v>0</v>
      </c>
      <c r="I297">
        <f t="shared" si="151"/>
        <v>0</v>
      </c>
      <c r="P297" s="4" t="str">
        <f t="shared" si="152"/>
        <v>Income, if any</v>
      </c>
      <c r="Q297" s="52" t="str">
        <f t="shared" si="153"/>
        <v/>
      </c>
    </row>
    <row r="298" spans="1:17" x14ac:dyDescent="0.25">
      <c r="A298" s="16" t="s">
        <v>303</v>
      </c>
      <c r="B298" s="204"/>
      <c r="C298" s="202">
        <f t="shared" si="149"/>
        <v>0</v>
      </c>
      <c r="D298" s="202">
        <f t="shared" si="154"/>
        <v>0</v>
      </c>
      <c r="E298" s="205"/>
      <c r="F298" s="205"/>
      <c r="G298" s="45"/>
      <c r="H298">
        <f t="shared" si="150"/>
        <v>0</v>
      </c>
      <c r="I298">
        <f t="shared" si="151"/>
        <v>0</v>
      </c>
      <c r="P298" s="4" t="str">
        <f t="shared" si="152"/>
        <v>Audit costs</v>
      </c>
      <c r="Q298" s="52" t="str">
        <f t="shared" si="153"/>
        <v/>
      </c>
    </row>
    <row r="299" spans="1:17" x14ac:dyDescent="0.25">
      <c r="A299" s="16" t="s">
        <v>304</v>
      </c>
      <c r="B299" s="200">
        <f>SUM(B292:B298)</f>
        <v>0</v>
      </c>
      <c r="C299" s="202">
        <f>SUM(C292:C298)</f>
        <v>0</v>
      </c>
      <c r="D299" s="202">
        <f>SUM(D292:D298)</f>
        <v>0</v>
      </c>
      <c r="E299" s="202">
        <f>SUM(E292:E298)</f>
        <v>0</v>
      </c>
      <c r="F299" s="202">
        <f>SUM(F292:F298)</f>
        <v>0</v>
      </c>
      <c r="G299" s="23">
        <f t="shared" ref="G299" si="155">SUM(G292:G298)</f>
        <v>0</v>
      </c>
      <c r="H299">
        <f>SUM(H292:H298)</f>
        <v>0</v>
      </c>
      <c r="I299">
        <f t="shared" si="151"/>
        <v>0</v>
      </c>
      <c r="P299" s="4" t="str">
        <f t="shared" si="152"/>
        <v>Total excl. OH</v>
      </c>
      <c r="Q299" s="52" t="str">
        <f t="shared" ref="Q299:Q301" si="156">IFERROR(C299/B299,"")</f>
        <v/>
      </c>
    </row>
    <row r="300" spans="1:17" x14ac:dyDescent="0.25">
      <c r="A300" s="16" t="s">
        <v>1</v>
      </c>
      <c r="B300" s="204"/>
      <c r="C300" s="202">
        <f>IFERROR(IF($G$288="",IF(E300="",B300*$E$288,E300),IF(E300="",B300*$G$288,E300)),0)</f>
        <v>0</v>
      </c>
      <c r="D300" s="202">
        <f>IFERROR(B300-C300-F300,0)</f>
        <v>0</v>
      </c>
      <c r="E300" s="205"/>
      <c r="F300" s="205"/>
      <c r="G300" s="45"/>
      <c r="H300">
        <f>IF(B300="",0,B300)</f>
        <v>0</v>
      </c>
      <c r="I300">
        <f t="shared" si="151"/>
        <v>0</v>
      </c>
      <c r="P300" s="4" t="str">
        <f t="shared" si="152"/>
        <v>OH</v>
      </c>
      <c r="Q300" s="52" t="str">
        <f t="shared" si="156"/>
        <v/>
      </c>
    </row>
    <row r="301" spans="1:17" ht="15.75" thickBot="1" x14ac:dyDescent="0.3">
      <c r="A301" s="17" t="s">
        <v>4</v>
      </c>
      <c r="B301" s="201">
        <f>SUM(B292:B298)+B300</f>
        <v>0</v>
      </c>
      <c r="C301" s="203">
        <f>SUM(C292:C298)+C300</f>
        <v>0</v>
      </c>
      <c r="D301" s="203">
        <f>SUM(D292:D298)+D300</f>
        <v>0</v>
      </c>
      <c r="E301" s="203">
        <f>SUM(E292:E298)+E300</f>
        <v>0</v>
      </c>
      <c r="F301" s="203">
        <f>SUM(F292:F298)+F300</f>
        <v>0</v>
      </c>
      <c r="G301" s="24">
        <f t="shared" ref="G301" si="157">SUM(G292:G298)+G300</f>
        <v>0</v>
      </c>
      <c r="H301">
        <f>SUM(H292:H298)+H300</f>
        <v>0</v>
      </c>
      <c r="I301">
        <f t="shared" si="151"/>
        <v>0</v>
      </c>
      <c r="J301" s="21"/>
      <c r="K301" s="21"/>
      <c r="L301" s="21"/>
      <c r="M301" s="21"/>
      <c r="N301" s="21"/>
      <c r="O301" s="21"/>
      <c r="P301" s="7" t="str">
        <f t="shared" si="152"/>
        <v>Total</v>
      </c>
      <c r="Q301" s="53" t="str">
        <f t="shared" si="156"/>
        <v/>
      </c>
    </row>
    <row r="303" spans="1:17" x14ac:dyDescent="0.25">
      <c r="A303" s="9" t="s">
        <v>305</v>
      </c>
      <c r="B303" s="11"/>
      <c r="C303" s="26" t="s">
        <v>323</v>
      </c>
      <c r="D303" s="9" t="s">
        <v>308</v>
      </c>
      <c r="E303" s="272"/>
      <c r="F303" s="272"/>
    </row>
    <row r="304" spans="1:17" x14ac:dyDescent="0.25">
      <c r="A304" s="9" t="s">
        <v>306</v>
      </c>
      <c r="B304" s="10"/>
      <c r="C304" s="46">
        <f>IF(IF(G304="",E304,G304)="",0,IF(G304="",E304,G304))</f>
        <v>0</v>
      </c>
      <c r="D304" s="9" t="s">
        <v>372</v>
      </c>
      <c r="E304" s="12" t="str">
        <f>_xlfn.IFNA(VLOOKUP(B304,'List of subsidy rates'!$A:$K,MATCH(CONCATENATE(E303," - ",$H$1),'List of subsidy rates'!$A$1:$K$1,0),FALSE),"")</f>
        <v/>
      </c>
      <c r="F304" s="9" t="s">
        <v>373</v>
      </c>
      <c r="G304" s="160"/>
      <c r="H304">
        <f>ROUND(IF(E303="",0,IF(LEFT(E303,6)="Public",B315*0.44,B308*0.3)),2)</f>
        <v>0</v>
      </c>
    </row>
    <row r="305" spans="1:17" x14ac:dyDescent="0.25">
      <c r="A305" s="9" t="s">
        <v>375</v>
      </c>
      <c r="B305" s="164" t="str">
        <f>IF(E303="","",IF(E303="Public research and knowledge dissemination organization",0.44,0.3))</f>
        <v/>
      </c>
      <c r="C305" s="9" t="s">
        <v>307</v>
      </c>
      <c r="D305" s="163" t="str">
        <f>IF(E303="","",IF(LEFT(E303,6)="Public",B315*0.44-B316,B308*0.3-B316))</f>
        <v/>
      </c>
      <c r="E305" s="161"/>
      <c r="F305" s="9"/>
      <c r="G305" s="162"/>
    </row>
    <row r="306" spans="1:17" ht="15.75" thickBot="1" x14ac:dyDescent="0.3"/>
    <row r="307" spans="1:17" ht="30.75" thickBot="1" x14ac:dyDescent="0.3">
      <c r="A307" s="219" t="str">
        <f>IF(B317&gt;0,"Ja","")</f>
        <v/>
      </c>
      <c r="B307" s="13" t="s">
        <v>292</v>
      </c>
      <c r="C307" s="196" t="s">
        <v>293</v>
      </c>
      <c r="D307" s="196" t="s">
        <v>294</v>
      </c>
      <c r="E307" s="196" t="s">
        <v>341</v>
      </c>
      <c r="F307" s="196" t="s">
        <v>295</v>
      </c>
      <c r="G307" s="14" t="s">
        <v>296</v>
      </c>
      <c r="J307" s="25" t="s">
        <v>327</v>
      </c>
      <c r="P307" t="str">
        <f>IF(Q317="","",IF(RIGHT(E303,10)="Virksomhed",IF(SUM(Q308:Q316)/COUNT(Q308:Q316)&lt;&gt;Q317,1,""),""))</f>
        <v/>
      </c>
      <c r="Q307" s="26" t="s">
        <v>374</v>
      </c>
    </row>
    <row r="308" spans="1:17" x14ac:dyDescent="0.25">
      <c r="A308" s="15" t="s">
        <v>297</v>
      </c>
      <c r="B308" s="204"/>
      <c r="C308" s="202">
        <f t="shared" ref="C308:C314" si="158">IFERROR(IF($G$304="",IF(E308="",B308*$E$304,E308),IF(E308="",B308*$G$304,E308)),0)</f>
        <v>0</v>
      </c>
      <c r="D308" s="202">
        <f>IFERROR(B308-C308-F308,0)</f>
        <v>0</v>
      </c>
      <c r="E308" s="205"/>
      <c r="F308" s="205"/>
      <c r="G308" s="45"/>
      <c r="H308">
        <f t="shared" ref="H308:H314" si="159">IF(B308="",0,B308)</f>
        <v>0</v>
      </c>
      <c r="I308">
        <f t="shared" ref="I308:I317" si="160">IF($E$303&lt;&gt;"Public research and knowledge dissemination organization",0,IF(B308="",0,B308))</f>
        <v>0</v>
      </c>
      <c r="J308" s="20"/>
      <c r="K308" s="20"/>
      <c r="L308" s="20"/>
      <c r="M308" s="20"/>
      <c r="N308" s="20"/>
      <c r="O308" s="20"/>
      <c r="P308" s="1" t="str">
        <f t="shared" ref="P308:P317" si="161">A308</f>
        <v>Salary</v>
      </c>
      <c r="Q308" s="51" t="str">
        <f t="shared" ref="Q308:Q314" si="162">IFERROR(C308/B308,"")</f>
        <v/>
      </c>
    </row>
    <row r="309" spans="1:17" x14ac:dyDescent="0.25">
      <c r="A309" s="16" t="s">
        <v>298</v>
      </c>
      <c r="B309" s="204"/>
      <c r="C309" s="202">
        <f t="shared" si="158"/>
        <v>0</v>
      </c>
      <c r="D309" s="202">
        <f t="shared" ref="D309:D314" si="163">IFERROR(B309-C309-F309,0)</f>
        <v>0</v>
      </c>
      <c r="E309" s="205"/>
      <c r="F309" s="205"/>
      <c r="G309" s="45"/>
      <c r="H309">
        <f t="shared" si="159"/>
        <v>0</v>
      </c>
      <c r="I309">
        <f t="shared" si="160"/>
        <v>0</v>
      </c>
      <c r="P309" s="4" t="str">
        <f t="shared" si="161"/>
        <v>External assistance</v>
      </c>
      <c r="Q309" s="52" t="str">
        <f t="shared" si="162"/>
        <v/>
      </c>
    </row>
    <row r="310" spans="1:17" x14ac:dyDescent="0.25">
      <c r="A310" s="16" t="s">
        <v>299</v>
      </c>
      <c r="B310" s="204"/>
      <c r="C310" s="202">
        <f t="shared" si="158"/>
        <v>0</v>
      </c>
      <c r="D310" s="202">
        <f t="shared" si="163"/>
        <v>0</v>
      </c>
      <c r="E310" s="205"/>
      <c r="F310" s="205"/>
      <c r="G310" s="45"/>
      <c r="H310">
        <f t="shared" si="159"/>
        <v>0</v>
      </c>
      <c r="I310">
        <f t="shared" si="160"/>
        <v>0</v>
      </c>
      <c r="P310" s="4" t="str">
        <f t="shared" si="161"/>
        <v>Other costs</v>
      </c>
      <c r="Q310" s="52" t="str">
        <f t="shared" si="162"/>
        <v/>
      </c>
    </row>
    <row r="311" spans="1:17" x14ac:dyDescent="0.25">
      <c r="A311" s="16" t="s">
        <v>300</v>
      </c>
      <c r="B311" s="204"/>
      <c r="C311" s="202">
        <f t="shared" si="158"/>
        <v>0</v>
      </c>
      <c r="D311" s="202">
        <f t="shared" si="163"/>
        <v>0</v>
      </c>
      <c r="E311" s="205"/>
      <c r="F311" s="205"/>
      <c r="G311" s="45"/>
      <c r="H311">
        <f t="shared" si="159"/>
        <v>0</v>
      </c>
      <c r="I311">
        <f t="shared" si="160"/>
        <v>0</v>
      </c>
      <c r="P311" s="4" t="str">
        <f t="shared" si="161"/>
        <v>Apparatus/equipment</v>
      </c>
      <c r="Q311" s="52" t="str">
        <f t="shared" si="162"/>
        <v/>
      </c>
    </row>
    <row r="312" spans="1:17" x14ac:dyDescent="0.25">
      <c r="A312" s="16" t="s">
        <v>301</v>
      </c>
      <c r="B312" s="204"/>
      <c r="C312" s="202">
        <f t="shared" si="158"/>
        <v>0</v>
      </c>
      <c r="D312" s="202">
        <f t="shared" si="163"/>
        <v>0</v>
      </c>
      <c r="E312" s="205"/>
      <c r="F312" s="205"/>
      <c r="G312" s="45"/>
      <c r="H312">
        <f t="shared" si="159"/>
        <v>0</v>
      </c>
      <c r="I312">
        <f t="shared" si="160"/>
        <v>0</v>
      </c>
      <c r="P312" s="4" t="str">
        <f t="shared" si="161"/>
        <v>Scrap value</v>
      </c>
      <c r="Q312" s="52" t="str">
        <f t="shared" si="162"/>
        <v/>
      </c>
    </row>
    <row r="313" spans="1:17" x14ac:dyDescent="0.25">
      <c r="A313" s="16" t="s">
        <v>302</v>
      </c>
      <c r="B313" s="204"/>
      <c r="C313" s="202">
        <f t="shared" si="158"/>
        <v>0</v>
      </c>
      <c r="D313" s="202">
        <f t="shared" si="163"/>
        <v>0</v>
      </c>
      <c r="E313" s="205"/>
      <c r="F313" s="205"/>
      <c r="G313" s="45"/>
      <c r="H313">
        <f t="shared" si="159"/>
        <v>0</v>
      </c>
      <c r="I313">
        <f t="shared" si="160"/>
        <v>0</v>
      </c>
      <c r="P313" s="4" t="str">
        <f t="shared" si="161"/>
        <v>Income, if any</v>
      </c>
      <c r="Q313" s="52" t="str">
        <f t="shared" si="162"/>
        <v/>
      </c>
    </row>
    <row r="314" spans="1:17" x14ac:dyDescent="0.25">
      <c r="A314" s="16" t="s">
        <v>303</v>
      </c>
      <c r="B314" s="204"/>
      <c r="C314" s="202">
        <f t="shared" si="158"/>
        <v>0</v>
      </c>
      <c r="D314" s="202">
        <f t="shared" si="163"/>
        <v>0</v>
      </c>
      <c r="E314" s="205"/>
      <c r="F314" s="205"/>
      <c r="G314" s="45"/>
      <c r="H314">
        <f t="shared" si="159"/>
        <v>0</v>
      </c>
      <c r="I314">
        <f t="shared" si="160"/>
        <v>0</v>
      </c>
      <c r="P314" s="4" t="str">
        <f t="shared" si="161"/>
        <v>Audit costs</v>
      </c>
      <c r="Q314" s="52" t="str">
        <f t="shared" si="162"/>
        <v/>
      </c>
    </row>
    <row r="315" spans="1:17" x14ac:dyDescent="0.25">
      <c r="A315" s="16" t="s">
        <v>304</v>
      </c>
      <c r="B315" s="200">
        <f>SUM(B308:B314)</f>
        <v>0</v>
      </c>
      <c r="C315" s="202">
        <f>SUM(C308:C314)</f>
        <v>0</v>
      </c>
      <c r="D315" s="202">
        <f>SUM(D308:D314)</f>
        <v>0</v>
      </c>
      <c r="E315" s="202">
        <f>SUM(E308:E314)</f>
        <v>0</v>
      </c>
      <c r="F315" s="202">
        <f>SUM(F308:F314)</f>
        <v>0</v>
      </c>
      <c r="G315" s="23">
        <f t="shared" ref="G315" si="164">SUM(G308:G314)</f>
        <v>0</v>
      </c>
      <c r="H315">
        <f>SUM(H308:H314)</f>
        <v>0</v>
      </c>
      <c r="I315">
        <f t="shared" si="160"/>
        <v>0</v>
      </c>
      <c r="P315" s="4" t="str">
        <f t="shared" si="161"/>
        <v>Total excl. OH</v>
      </c>
      <c r="Q315" s="52" t="str">
        <f t="shared" ref="Q315:Q317" si="165">IFERROR(C315/B315,"")</f>
        <v/>
      </c>
    </row>
    <row r="316" spans="1:17" x14ac:dyDescent="0.25">
      <c r="A316" s="16" t="s">
        <v>1</v>
      </c>
      <c r="B316" s="204"/>
      <c r="C316" s="202">
        <f>IFERROR(IF($G$304="",IF(E316="",B316*$E$304,E316),IF(E316="",B316*$G$304,E316)),0)</f>
        <v>0</v>
      </c>
      <c r="D316" s="202">
        <f>IFERROR(B316-C316-F316,0)</f>
        <v>0</v>
      </c>
      <c r="E316" s="205"/>
      <c r="F316" s="205"/>
      <c r="G316" s="45"/>
      <c r="H316">
        <f>IF(B316="",0,B316)</f>
        <v>0</v>
      </c>
      <c r="I316">
        <f t="shared" si="160"/>
        <v>0</v>
      </c>
      <c r="P316" s="4" t="str">
        <f t="shared" si="161"/>
        <v>OH</v>
      </c>
      <c r="Q316" s="52" t="str">
        <f t="shared" si="165"/>
        <v/>
      </c>
    </row>
    <row r="317" spans="1:17" ht="15.75" thickBot="1" x14ac:dyDescent="0.3">
      <c r="A317" s="17" t="s">
        <v>4</v>
      </c>
      <c r="B317" s="201">
        <f>SUM(B308:B314)+B316</f>
        <v>0</v>
      </c>
      <c r="C317" s="203">
        <f>SUM(C308:C314)+C316</f>
        <v>0</v>
      </c>
      <c r="D317" s="203">
        <f>SUM(D308:D314)+D316</f>
        <v>0</v>
      </c>
      <c r="E317" s="203">
        <f>SUM(E308:E314)+E316</f>
        <v>0</v>
      </c>
      <c r="F317" s="203">
        <f>SUM(F308:F314)+F316</f>
        <v>0</v>
      </c>
      <c r="G317" s="24">
        <f t="shared" ref="G317" si="166">SUM(G308:G314)+G316</f>
        <v>0</v>
      </c>
      <c r="H317">
        <f>SUM(H308:H314)+H316</f>
        <v>0</v>
      </c>
      <c r="I317">
        <f t="shared" si="160"/>
        <v>0</v>
      </c>
      <c r="J317" s="21"/>
      <c r="K317" s="21"/>
      <c r="L317" s="21"/>
      <c r="M317" s="21"/>
      <c r="N317" s="21"/>
      <c r="O317" s="21"/>
      <c r="P317" s="7" t="str">
        <f t="shared" si="161"/>
        <v>Total</v>
      </c>
      <c r="Q317" s="53" t="str">
        <f t="shared" si="165"/>
        <v/>
      </c>
    </row>
    <row r="319" spans="1:17" x14ac:dyDescent="0.25">
      <c r="A319" s="9" t="s">
        <v>305</v>
      </c>
      <c r="B319" s="11"/>
      <c r="C319" s="26" t="s">
        <v>324</v>
      </c>
      <c r="D319" s="9" t="s">
        <v>308</v>
      </c>
      <c r="E319" s="272"/>
      <c r="F319" s="272"/>
    </row>
    <row r="320" spans="1:17" x14ac:dyDescent="0.25">
      <c r="A320" s="9" t="s">
        <v>306</v>
      </c>
      <c r="B320" s="10"/>
      <c r="C320" s="46">
        <f>IF(IF(G320="",E320,G320)="",0,IF(G320="",E320,G320))</f>
        <v>0</v>
      </c>
      <c r="D320" s="9" t="s">
        <v>372</v>
      </c>
      <c r="E320" s="12" t="str">
        <f>_xlfn.IFNA(VLOOKUP(B320,'List of subsidy rates'!$A:$K,MATCH(CONCATENATE(E319," - ",$H$1),'List of subsidy rates'!$A$1:$K$1,0),FALSE),"")</f>
        <v/>
      </c>
      <c r="F320" s="9" t="s">
        <v>373</v>
      </c>
      <c r="G320" s="160"/>
      <c r="H320">
        <f>ROUND(IF(E319="",0,IF(LEFT(E319,6)="Public",B331*0.44,B324*0.3)),2)</f>
        <v>0</v>
      </c>
    </row>
    <row r="321" spans="1:17" x14ac:dyDescent="0.25">
      <c r="A321" s="9" t="s">
        <v>375</v>
      </c>
      <c r="B321" s="164" t="str">
        <f>IF(E319="","",IF(E319="Public research and knowledge dissemination organization",0.44,0.3))</f>
        <v/>
      </c>
      <c r="C321" s="9" t="s">
        <v>307</v>
      </c>
      <c r="D321" s="163" t="str">
        <f>IF(E319="","",IF(LEFT(E319,6)="Public",B331*0.44-B332,B324*0.3-B332))</f>
        <v/>
      </c>
      <c r="E321" s="161"/>
      <c r="F321" s="9"/>
      <c r="G321" s="162"/>
    </row>
    <row r="322" spans="1:17" ht="15.75" thickBot="1" x14ac:dyDescent="0.3"/>
    <row r="323" spans="1:17" ht="30.75" thickBot="1" x14ac:dyDescent="0.3">
      <c r="A323" s="219" t="str">
        <f>IF(B333&gt;0,"Ja","")</f>
        <v/>
      </c>
      <c r="B323" s="13" t="s">
        <v>292</v>
      </c>
      <c r="C323" s="196" t="s">
        <v>293</v>
      </c>
      <c r="D323" s="196" t="s">
        <v>294</v>
      </c>
      <c r="E323" s="196" t="s">
        <v>341</v>
      </c>
      <c r="F323" s="196" t="s">
        <v>295</v>
      </c>
      <c r="G323" s="14" t="s">
        <v>296</v>
      </c>
      <c r="J323" s="25" t="s">
        <v>327</v>
      </c>
      <c r="P323" t="str">
        <f>IF(Q333="","",IF(RIGHT(E319,10)="Virksomhed",IF(SUM(Q324:Q332)/COUNT(Q324:Q332)&lt;&gt;Q333,1,""),""))</f>
        <v/>
      </c>
      <c r="Q323" s="26" t="s">
        <v>374</v>
      </c>
    </row>
    <row r="324" spans="1:17" x14ac:dyDescent="0.25">
      <c r="A324" s="15" t="s">
        <v>297</v>
      </c>
      <c r="B324" s="204"/>
      <c r="C324" s="202">
        <f t="shared" ref="C324:C330" si="167">IFERROR(IF($G$320="",IF(E324="",B324*$E$320,E324),IF(E324="",B324*$G$320,E324)),0)</f>
        <v>0</v>
      </c>
      <c r="D324" s="202">
        <f>IFERROR(B324-C324-F324,0)</f>
        <v>0</v>
      </c>
      <c r="E324" s="205"/>
      <c r="F324" s="205"/>
      <c r="G324" s="45"/>
      <c r="H324">
        <f t="shared" ref="H324:H330" si="168">IF(B324="",0,B324)</f>
        <v>0</v>
      </c>
      <c r="I324">
        <f t="shared" ref="I324:I333" si="169">IF($E$319&lt;&gt;"Public research and knowledge dissemination organization",0,IF(B324="",0,B324))</f>
        <v>0</v>
      </c>
      <c r="J324" s="20"/>
      <c r="K324" s="20"/>
      <c r="L324" s="20"/>
      <c r="M324" s="20"/>
      <c r="N324" s="20"/>
      <c r="O324" s="20"/>
      <c r="P324" s="1" t="str">
        <f t="shared" ref="P324:P333" si="170">A324</f>
        <v>Salary</v>
      </c>
      <c r="Q324" s="51" t="str">
        <f t="shared" ref="Q324:Q330" si="171">IFERROR(C324/B324,"")</f>
        <v/>
      </c>
    </row>
    <row r="325" spans="1:17" x14ac:dyDescent="0.25">
      <c r="A325" s="16" t="s">
        <v>298</v>
      </c>
      <c r="B325" s="204"/>
      <c r="C325" s="202">
        <f t="shared" si="167"/>
        <v>0</v>
      </c>
      <c r="D325" s="202">
        <f t="shared" ref="D325:D330" si="172">IFERROR(B325-C325-F325,0)</f>
        <v>0</v>
      </c>
      <c r="E325" s="205"/>
      <c r="F325" s="205"/>
      <c r="G325" s="45"/>
      <c r="H325">
        <f t="shared" si="168"/>
        <v>0</v>
      </c>
      <c r="I325">
        <f t="shared" si="169"/>
        <v>0</v>
      </c>
      <c r="P325" s="4" t="str">
        <f t="shared" si="170"/>
        <v>External assistance</v>
      </c>
      <c r="Q325" s="52" t="str">
        <f t="shared" si="171"/>
        <v/>
      </c>
    </row>
    <row r="326" spans="1:17" x14ac:dyDescent="0.25">
      <c r="A326" s="16" t="s">
        <v>299</v>
      </c>
      <c r="B326" s="204"/>
      <c r="C326" s="202">
        <f t="shared" si="167"/>
        <v>0</v>
      </c>
      <c r="D326" s="202">
        <f t="shared" si="172"/>
        <v>0</v>
      </c>
      <c r="E326" s="205"/>
      <c r="F326" s="205"/>
      <c r="G326" s="45"/>
      <c r="H326">
        <f t="shared" si="168"/>
        <v>0</v>
      </c>
      <c r="I326">
        <f t="shared" si="169"/>
        <v>0</v>
      </c>
      <c r="P326" s="4" t="str">
        <f t="shared" si="170"/>
        <v>Other costs</v>
      </c>
      <c r="Q326" s="52" t="str">
        <f t="shared" si="171"/>
        <v/>
      </c>
    </row>
    <row r="327" spans="1:17" x14ac:dyDescent="0.25">
      <c r="A327" s="16" t="s">
        <v>300</v>
      </c>
      <c r="B327" s="204"/>
      <c r="C327" s="202">
        <f t="shared" si="167"/>
        <v>0</v>
      </c>
      <c r="D327" s="202">
        <f t="shared" si="172"/>
        <v>0</v>
      </c>
      <c r="E327" s="205"/>
      <c r="F327" s="205"/>
      <c r="G327" s="45"/>
      <c r="H327">
        <f t="shared" si="168"/>
        <v>0</v>
      </c>
      <c r="I327">
        <f t="shared" si="169"/>
        <v>0</v>
      </c>
      <c r="P327" s="4" t="str">
        <f t="shared" si="170"/>
        <v>Apparatus/equipment</v>
      </c>
      <c r="Q327" s="52" t="str">
        <f t="shared" si="171"/>
        <v/>
      </c>
    </row>
    <row r="328" spans="1:17" x14ac:dyDescent="0.25">
      <c r="A328" s="16" t="s">
        <v>301</v>
      </c>
      <c r="B328" s="204"/>
      <c r="C328" s="202">
        <f t="shared" si="167"/>
        <v>0</v>
      </c>
      <c r="D328" s="202">
        <f t="shared" si="172"/>
        <v>0</v>
      </c>
      <c r="E328" s="205"/>
      <c r="F328" s="205"/>
      <c r="G328" s="45"/>
      <c r="H328">
        <f t="shared" si="168"/>
        <v>0</v>
      </c>
      <c r="I328">
        <f t="shared" si="169"/>
        <v>0</v>
      </c>
      <c r="P328" s="4" t="str">
        <f t="shared" si="170"/>
        <v>Scrap value</v>
      </c>
      <c r="Q328" s="52" t="str">
        <f t="shared" si="171"/>
        <v/>
      </c>
    </row>
    <row r="329" spans="1:17" x14ac:dyDescent="0.25">
      <c r="A329" s="16" t="s">
        <v>302</v>
      </c>
      <c r="B329" s="204"/>
      <c r="C329" s="202">
        <f t="shared" si="167"/>
        <v>0</v>
      </c>
      <c r="D329" s="202">
        <f t="shared" si="172"/>
        <v>0</v>
      </c>
      <c r="E329" s="205"/>
      <c r="F329" s="205"/>
      <c r="G329" s="45"/>
      <c r="H329">
        <f t="shared" si="168"/>
        <v>0</v>
      </c>
      <c r="I329">
        <f t="shared" si="169"/>
        <v>0</v>
      </c>
      <c r="P329" s="4" t="str">
        <f t="shared" si="170"/>
        <v>Income, if any</v>
      </c>
      <c r="Q329" s="52" t="str">
        <f t="shared" si="171"/>
        <v/>
      </c>
    </row>
    <row r="330" spans="1:17" x14ac:dyDescent="0.25">
      <c r="A330" s="16" t="s">
        <v>303</v>
      </c>
      <c r="B330" s="204"/>
      <c r="C330" s="202">
        <f t="shared" si="167"/>
        <v>0</v>
      </c>
      <c r="D330" s="202">
        <f t="shared" si="172"/>
        <v>0</v>
      </c>
      <c r="E330" s="205"/>
      <c r="F330" s="205"/>
      <c r="G330" s="45"/>
      <c r="H330">
        <f t="shared" si="168"/>
        <v>0</v>
      </c>
      <c r="I330">
        <f t="shared" si="169"/>
        <v>0</v>
      </c>
      <c r="P330" s="4" t="str">
        <f t="shared" si="170"/>
        <v>Audit costs</v>
      </c>
      <c r="Q330" s="52" t="str">
        <f t="shared" si="171"/>
        <v/>
      </c>
    </row>
    <row r="331" spans="1:17" x14ac:dyDescent="0.25">
      <c r="A331" s="16" t="s">
        <v>304</v>
      </c>
      <c r="B331" s="200">
        <f>SUM(B324:B330)</f>
        <v>0</v>
      </c>
      <c r="C331" s="202">
        <f>SUM(C324:C330)</f>
        <v>0</v>
      </c>
      <c r="D331" s="202">
        <f>SUM(D324:D330)</f>
        <v>0</v>
      </c>
      <c r="E331" s="202">
        <f>SUM(E324:E330)</f>
        <v>0</v>
      </c>
      <c r="F331" s="202">
        <f>SUM(F324:F330)</f>
        <v>0</v>
      </c>
      <c r="G331" s="23">
        <f t="shared" ref="G331" si="173">SUM(G324:G330)</f>
        <v>0</v>
      </c>
      <c r="H331">
        <f>SUM(H324:H330)</f>
        <v>0</v>
      </c>
      <c r="I331">
        <f t="shared" si="169"/>
        <v>0</v>
      </c>
      <c r="P331" s="4" t="str">
        <f t="shared" si="170"/>
        <v>Total excl. OH</v>
      </c>
      <c r="Q331" s="52" t="str">
        <f t="shared" ref="Q331:Q333" si="174">IFERROR(C331/B331,"")</f>
        <v/>
      </c>
    </row>
    <row r="332" spans="1:17" x14ac:dyDescent="0.25">
      <c r="A332" s="16" t="s">
        <v>1</v>
      </c>
      <c r="B332" s="204"/>
      <c r="C332" s="202">
        <f>IFERROR(IF($G$320="",IF(E332="",B332*$E$320,E332),IF(E332="",B332*$G$320,E332)),0)</f>
        <v>0</v>
      </c>
      <c r="D332" s="202">
        <f>IFERROR(B332-C332-F332,0)</f>
        <v>0</v>
      </c>
      <c r="E332" s="205"/>
      <c r="F332" s="205"/>
      <c r="G332" s="45"/>
      <c r="H332">
        <f>IF(B332="",0,B332)</f>
        <v>0</v>
      </c>
      <c r="I332">
        <f t="shared" si="169"/>
        <v>0</v>
      </c>
      <c r="P332" s="4" t="str">
        <f t="shared" si="170"/>
        <v>OH</v>
      </c>
      <c r="Q332" s="52" t="str">
        <f t="shared" si="174"/>
        <v/>
      </c>
    </row>
    <row r="333" spans="1:17" ht="15.75" thickBot="1" x14ac:dyDescent="0.3">
      <c r="A333" s="17" t="s">
        <v>4</v>
      </c>
      <c r="B333" s="201">
        <f>SUM(B324:B330)+B332</f>
        <v>0</v>
      </c>
      <c r="C333" s="203">
        <f>SUM(C324:C330)+C332</f>
        <v>0</v>
      </c>
      <c r="D333" s="203">
        <f>SUM(D324:D330)+D332</f>
        <v>0</v>
      </c>
      <c r="E333" s="203">
        <f>SUM(E324:E330)+E332</f>
        <v>0</v>
      </c>
      <c r="F333" s="203">
        <f>SUM(F324:F330)+F332</f>
        <v>0</v>
      </c>
      <c r="G333" s="24">
        <f t="shared" ref="G333" si="175">SUM(G324:G330)+G332</f>
        <v>0</v>
      </c>
      <c r="H333">
        <f>SUM(H324:H330)+H332</f>
        <v>0</v>
      </c>
      <c r="I333">
        <f t="shared" si="169"/>
        <v>0</v>
      </c>
      <c r="J333" s="21"/>
      <c r="K333" s="21"/>
      <c r="L333" s="21"/>
      <c r="M333" s="21"/>
      <c r="N333" s="21"/>
      <c r="O333" s="21"/>
      <c r="P333" s="7" t="str">
        <f t="shared" si="170"/>
        <v>Total</v>
      </c>
      <c r="Q333" s="53" t="str">
        <f t="shared" si="174"/>
        <v/>
      </c>
    </row>
  </sheetData>
  <sheetProtection algorithmName="SHA-512" hashValue="niZ+tX2/+xZePygF/XNO6VnBVYDOxb4g55zI3VvnsYkHwRAMKdRn4b2HbdYA5VBMZch2mmo7/7GsUbne+qHJmg==" saltValue="c5aXDQEOgt0G0GxxzL3e3Q==" spinCount="100000" sheet="1" objects="1" scenarios="1" selectLockedCells="1"/>
  <mergeCells count="24">
    <mergeCell ref="E303:F303"/>
    <mergeCell ref="E319:F319"/>
    <mergeCell ref="K15:N18"/>
    <mergeCell ref="E223:F223"/>
    <mergeCell ref="E239:F239"/>
    <mergeCell ref="E255:F255"/>
    <mergeCell ref="E271:F271"/>
    <mergeCell ref="E287:F287"/>
    <mergeCell ref="E143:F143"/>
    <mergeCell ref="E159:F159"/>
    <mergeCell ref="E175:F175"/>
    <mergeCell ref="E191:F191"/>
    <mergeCell ref="E207:F207"/>
    <mergeCell ref="E63:F63"/>
    <mergeCell ref="E79:F79"/>
    <mergeCell ref="E95:F95"/>
    <mergeCell ref="D2:E2"/>
    <mergeCell ref="J4:L4"/>
    <mergeCell ref="J5:L5"/>
    <mergeCell ref="E111:F111"/>
    <mergeCell ref="E127:F127"/>
    <mergeCell ref="E47:F47"/>
    <mergeCell ref="E15:F15"/>
    <mergeCell ref="E31:F31"/>
  </mergeCells>
  <conditionalFormatting sqref="Q20:Q29">
    <cfRule type="expression" dxfId="59" priority="39">
      <formula>RIGHT($E$15,10)&lt;&gt;"Virksomhed"</formula>
    </cfRule>
    <cfRule type="colorScale" priority="40">
      <colorScale>
        <cfvo type="num" val="0"/>
        <cfvo type="max"/>
        <color theme="5"/>
        <color theme="9"/>
      </colorScale>
    </cfRule>
  </conditionalFormatting>
  <conditionalFormatting sqref="Q36:Q45">
    <cfRule type="expression" dxfId="58" priority="37">
      <formula>RIGHT($E$31,10)&lt;&gt;"Virksomhed"</formula>
    </cfRule>
    <cfRule type="colorScale" priority="38">
      <colorScale>
        <cfvo type="num" val="0"/>
        <cfvo type="max"/>
        <color theme="5"/>
        <color theme="9"/>
      </colorScale>
    </cfRule>
  </conditionalFormatting>
  <conditionalFormatting sqref="Q52:Q61">
    <cfRule type="expression" dxfId="57" priority="35">
      <formula>RIGHT($E$42,10)&lt;&gt;"Virksomhed"</formula>
    </cfRule>
    <cfRule type="colorScale" priority="36">
      <colorScale>
        <cfvo type="num" val="0"/>
        <cfvo type="max"/>
        <color theme="5"/>
        <color theme="9"/>
      </colorScale>
    </cfRule>
  </conditionalFormatting>
  <conditionalFormatting sqref="Q68:Q77">
    <cfRule type="expression" dxfId="56" priority="33">
      <formula>RIGHT($E$63,10)&lt;&gt;"Virksomhed"</formula>
    </cfRule>
    <cfRule type="colorScale" priority="34">
      <colorScale>
        <cfvo type="num" val="0"/>
        <cfvo type="max"/>
        <color theme="5"/>
        <color theme="9"/>
      </colorScale>
    </cfRule>
  </conditionalFormatting>
  <conditionalFormatting sqref="Q84:Q93">
    <cfRule type="expression" dxfId="55" priority="31">
      <formula>RIGHT($E$79,10)&lt;&gt;"Virksomhed"</formula>
    </cfRule>
    <cfRule type="colorScale" priority="32">
      <colorScale>
        <cfvo type="num" val="0"/>
        <cfvo type="max"/>
        <color theme="5"/>
        <color theme="9"/>
      </colorScale>
    </cfRule>
  </conditionalFormatting>
  <conditionalFormatting sqref="Q100:Q109">
    <cfRule type="expression" dxfId="54" priority="29">
      <formula>RIGHT($E$95,10)&lt;&gt;"Virksomhed"</formula>
    </cfRule>
    <cfRule type="colorScale" priority="30">
      <colorScale>
        <cfvo type="num" val="0"/>
        <cfvo type="max"/>
        <color theme="5"/>
        <color theme="9"/>
      </colorScale>
    </cfRule>
  </conditionalFormatting>
  <conditionalFormatting sqref="Q116:Q125">
    <cfRule type="expression" dxfId="53" priority="27">
      <formula>RIGHT($E$111,10)&lt;&gt;"Virksomhed"</formula>
    </cfRule>
    <cfRule type="colorScale" priority="28">
      <colorScale>
        <cfvo type="num" val="0"/>
        <cfvo type="max"/>
        <color theme="5"/>
        <color theme="9"/>
      </colorScale>
    </cfRule>
  </conditionalFormatting>
  <conditionalFormatting sqref="Q132:Q141">
    <cfRule type="expression" dxfId="52" priority="25">
      <formula>RIGHT($E$127,10)&lt;&gt;"Virksomhed"</formula>
    </cfRule>
    <cfRule type="colorScale" priority="26">
      <colorScale>
        <cfvo type="num" val="0"/>
        <cfvo type="max"/>
        <color theme="5"/>
        <color theme="9"/>
      </colorScale>
    </cfRule>
  </conditionalFormatting>
  <conditionalFormatting sqref="Q148:Q157">
    <cfRule type="expression" dxfId="51" priority="23">
      <formula>RIGHT($E$143,10)&lt;&gt;"Virksomhed"</formula>
    </cfRule>
    <cfRule type="colorScale" priority="24">
      <colorScale>
        <cfvo type="num" val="0"/>
        <cfvo type="max"/>
        <color theme="5"/>
        <color theme="9"/>
      </colorScale>
    </cfRule>
  </conditionalFormatting>
  <conditionalFormatting sqref="Q164:Q173">
    <cfRule type="expression" dxfId="50" priority="21">
      <formula>RIGHT($E$159,10)&lt;&gt;"Virksomhed"</formula>
    </cfRule>
    <cfRule type="colorScale" priority="22">
      <colorScale>
        <cfvo type="num" val="0"/>
        <cfvo type="max"/>
        <color theme="5"/>
        <color theme="9"/>
      </colorScale>
    </cfRule>
  </conditionalFormatting>
  <conditionalFormatting sqref="Q180:Q189">
    <cfRule type="expression" dxfId="49" priority="19">
      <formula>RIGHT($E$175,10)&lt;&gt;"Virksomhed"</formula>
    </cfRule>
    <cfRule type="colorScale" priority="20">
      <colorScale>
        <cfvo type="num" val="0"/>
        <cfvo type="max"/>
        <color theme="5"/>
        <color theme="9"/>
      </colorScale>
    </cfRule>
  </conditionalFormatting>
  <conditionalFormatting sqref="Q196:Q205">
    <cfRule type="expression" dxfId="48" priority="17">
      <formula>RIGHT($E$191,10)&lt;&gt;"Virksomhed"</formula>
    </cfRule>
    <cfRule type="colorScale" priority="18">
      <colorScale>
        <cfvo type="num" val="0"/>
        <cfvo type="max"/>
        <color theme="5"/>
        <color theme="9"/>
      </colorScale>
    </cfRule>
  </conditionalFormatting>
  <conditionalFormatting sqref="Q212:Q221">
    <cfRule type="expression" dxfId="47" priority="15">
      <formula>RIGHT($E$207,10)&lt;&gt;"Virksomhed"</formula>
    </cfRule>
    <cfRule type="colorScale" priority="16">
      <colorScale>
        <cfvo type="num" val="0"/>
        <cfvo type="max"/>
        <color theme="5"/>
        <color theme="9"/>
      </colorScale>
    </cfRule>
  </conditionalFormatting>
  <conditionalFormatting sqref="Q228:Q237">
    <cfRule type="expression" dxfId="46" priority="13">
      <formula>RIGHT($E$223,10)&lt;&gt;"Virksomhed"</formula>
    </cfRule>
    <cfRule type="colorScale" priority="14">
      <colorScale>
        <cfvo type="num" val="0"/>
        <cfvo type="max"/>
        <color theme="5"/>
        <color theme="9"/>
      </colorScale>
    </cfRule>
  </conditionalFormatting>
  <conditionalFormatting sqref="Q244:Q253">
    <cfRule type="expression" dxfId="45" priority="11">
      <formula>RIGHT($E$239,10)&lt;&gt;"Virksomhed"</formula>
    </cfRule>
    <cfRule type="colorScale" priority="12">
      <colorScale>
        <cfvo type="num" val="0"/>
        <cfvo type="max"/>
        <color theme="5"/>
        <color theme="9"/>
      </colorScale>
    </cfRule>
  </conditionalFormatting>
  <conditionalFormatting sqref="Q260:Q269">
    <cfRule type="expression" dxfId="44" priority="9">
      <formula>RIGHT($E$255,10)&lt;&gt;"Virksomhed"</formula>
    </cfRule>
    <cfRule type="colorScale" priority="10">
      <colorScale>
        <cfvo type="num" val="0"/>
        <cfvo type="max"/>
        <color theme="5"/>
        <color theme="9"/>
      </colorScale>
    </cfRule>
  </conditionalFormatting>
  <conditionalFormatting sqref="Q276:Q285">
    <cfRule type="expression" dxfId="43" priority="7">
      <formula>RIGHT($E$271,10)&lt;&gt;"Virksomhed"</formula>
    </cfRule>
    <cfRule type="colorScale" priority="8">
      <colorScale>
        <cfvo type="num" val="0"/>
        <cfvo type="max"/>
        <color theme="5"/>
        <color theme="9"/>
      </colorScale>
    </cfRule>
  </conditionalFormatting>
  <conditionalFormatting sqref="Q292:Q301">
    <cfRule type="expression" dxfId="42" priority="5">
      <formula>RIGHT($E$287,10)&lt;&gt;"Virksomhed"</formula>
    </cfRule>
    <cfRule type="colorScale" priority="6">
      <colorScale>
        <cfvo type="num" val="0"/>
        <cfvo type="max"/>
        <color theme="5"/>
        <color theme="9"/>
      </colorScale>
    </cfRule>
  </conditionalFormatting>
  <conditionalFormatting sqref="Q308:Q317">
    <cfRule type="expression" dxfId="41" priority="3">
      <formula>RIGHT($E$303,10)&lt;&gt;"Virksomhed"</formula>
    </cfRule>
    <cfRule type="colorScale" priority="4">
      <colorScale>
        <cfvo type="num" val="0"/>
        <cfvo type="max"/>
        <color theme="5"/>
        <color theme="9"/>
      </colorScale>
    </cfRule>
  </conditionalFormatting>
  <conditionalFormatting sqref="Q324:Q333">
    <cfRule type="expression" dxfId="40" priority="1">
      <formula>RIGHT($E$319,10)&lt;&gt;"Virksomhed"</formula>
    </cfRule>
    <cfRule type="colorScale" priority="2">
      <colorScale>
        <cfvo type="num" val="0"/>
        <cfvo type="max"/>
        <color theme="5"/>
        <color theme="9"/>
      </colorScale>
    </cfRule>
  </conditionalFormatting>
  <dataValidations count="34">
    <dataValidation type="decimal" operator="greaterThanOrEqual" allowBlank="1" showInputMessage="1" showErrorMessage="1" errorTitle="Omkostninger" error="Dette felt må ikke være tomt" sqref="H29 H331 H317 H315 H301 H299 H285 H283 H269 H267 H253 H251 H237 H235 H221 H219 H205 H203 H189 H187 H173 H171 H157 H155 H141 H139 H125 H123 H109 H107 H93 H91 H77 H75 H61 H59 H45 H43 H333">
      <formula1>0</formula1>
    </dataValidation>
    <dataValidation type="decimal" operator="lessThanOrEqual" allowBlank="1" showInputMessage="1" showErrorMessage="1" errorTitle="Subsidy rate exceeded" error="You cannot insert a higher subsidy rate then allowed." sqref="G32:G33 G16:G17 G48:G49 G64:G65 G80:G81 G96:G97 G112:G113 G128:G129 G144:G145 G160:G161 G176:G177 G192:G193 G208:G209 G224:G225 G240:G241 G256:G257 G272:G273 G288:G289 G304:G305 G320:G321">
      <formula1>E16</formula1>
    </dataValidation>
    <dataValidation operator="equal" allowBlank="1" showInputMessage="1" showErrorMessage="1" sqref="Q20:Q29"/>
    <dataValidation type="decimal" operator="lessThanOrEqual" allowBlank="1" showInputMessage="1" showErrorMessage="1" errorTitle="Subsidy rate exceeded" error="You cannot exceed costs. For reference, use the column &quot;Of which: GUDP&quot;. This field is also only available for knowledge dissemination organizations." sqref="E20:E26 E28 E36:E42 E44 E52:E58 E60 E68:E74 E76 E84:E90 E92 E100:E106 E108 E116:E122 E124 E132:E138 E140 E148:E154 E156 E164:E170 E172 E180:E186 E188 E196:E202 E204 E212:E218 E220 E228:E234 E236 E244:E250 E252 E260:E266 E268 E276:E282 E284 E292:E298 E300 E308:E314 E316 E324:E330 E332">
      <formula1>I20</formula1>
    </dataValidation>
    <dataValidation type="decimal" operator="lessThanOrEqual" allowBlank="1" showInputMessage="1" showErrorMessage="1" errorTitle="Omkostninger oversteget" error="Indtast venligst et tal der ikke overstiger omkostninger minus GUDP's finansiering" sqref="F36:F42 F44 F332 F28 F52:F58 F60 F68:F74 F76 F84:F90 F92 F100:F106 F108 F116:F122 F124 F132:F138 F140 F148:F154 F156 F164:F170 F172 F180:F186 F188 F196:F202 F204 F212:F218 F220 F228:F234 F236 F244:F250 F252 F260:F266 F268 F276:F282 F284 F292:F298 F300 F308:F314 F316 F324:F330 F21:F26">
      <formula1>H21-C21</formula1>
    </dataValidation>
    <dataValidation type="list" allowBlank="1" showInputMessage="1" showErrorMessage="1" sqref="E15:F15 E31:F31 E47:F47 E63:F63 E79:F79 E95:F95 E111:F111 E127:F127 E143:F143 E159:F159 E175:F175 E191:F191 E207:F207 E223:F223 E239:F239 E255:F255 E271:F271 E287:F287 E303:F303 E319:F319">
      <formula1>INDIRECT(CONCATENATE($H$1,"_V"))</formula1>
    </dataValidation>
    <dataValidation type="list" allowBlank="1" showInputMessage="1" showErrorMessage="1" sqref="B32 B48 B64 B80 B96 B112 B128 B144 B160 B176 B320 B304 B192 B208 B224 B240 B256 B272 B288 B16">
      <formula1>INDIRECT(CONCATENATE($H$1,"_A"))</formula1>
    </dataValidation>
    <dataValidation type="custom" allowBlank="1" showInputMessage="1" showErrorMessage="1" sqref="Q19 Q35 Q51 Q67 Q83 Q99 Q115 Q131 Q147 Q163 Q179 Q195 Q211 Q227 Q243 Q259 Q275 Q291 Q307 Q323">
      <formula1>P19&lt;&gt;1</formula1>
    </dataValidation>
    <dataValidation operator="greaterThanOrEqual" allowBlank="1" showInputMessage="1" showErrorMessage="1" errorTitle="Omkostninger" error="Dette felt må ikke være tomt" sqref="B61:G61 B45:G45 B331:D331 F27:H27 B43:D43 B59:D59 B77:G77 B75:D75 B93:G93 B91:D91 B109:G109 B107:D107 B125:G125 B123:D123 B141:G141 B139:D139 B157:G157 B155:D155 B173:G173 B171:D171 B189:G189 B187:D187 B205:G205 B203:D203 B221:G221 B219:D219 B237:G237 B235:D235 B253:G253 B251:D251 B269:G269 B267:D267 B285:G285 B283:D283 B301:G301 B299:D299 B317:G317 B315:D315 B333:G333 B27:D27 B29:D29 F29:G29 J27"/>
    <dataValidation type="custom" allowBlank="1" showInputMessage="1" showErrorMessage="1" errorTitle="Grunddata mangler" error="Udfyld venligst minimum virksomhedsstørrelse og aktivitetstype inden du fortsætter" sqref="B20:B26">
      <formula1>C$16&gt;0</formula1>
    </dataValidation>
    <dataValidation type="custom" allowBlank="1" showInputMessage="1" showErrorMessage="1" errorTitle="Grunddata mangler" error="Udfyld venligst omkostninger først" sqref="G20:G26 G28 G36:G42 G44 G52:G58 G60 G68:G74 G76 G84:G90 G92 G100:G106 G108 G116:G122 G124 G132:G138 G140 G148:G154 G156 G164:G170 G172 G180:G186 G188 G196:G202 G204 G212:G218 G220 G228:G234 G236 G244:G250 G252 G260:G266 G268 G276:G282 G284 G292:G298 G300 G308:G314 G316 G324:G330 G332">
      <formula1>H20&gt;0</formula1>
    </dataValidation>
    <dataValidation type="decimal" operator="lessThanOrEqual" allowBlank="1" showInputMessage="1" showErrorMessage="1" errorTitle="OH exceeded" error="For public knowledge dissemination organizations, OH cannot exceed 44% of the total budget. For all other categories, OH cannot exceed 30% of Salary." sqref="B332 B204 B28 B44 B60 B76 B92 B108 B124 B140 B156 B172 B188 B220 B236 B252 B268 B284 B300 B316">
      <formula1>$H16</formula1>
    </dataValidation>
    <dataValidation type="custom" allowBlank="1" showInputMessage="1" showErrorMessage="1" errorTitle="Grunddata mangler" error="Udfyld venligst minimum virksomhedsstørrelse og aktivitetstype inden du fortsætter" sqref="B36:B42">
      <formula1>C$32&gt;0</formula1>
    </dataValidation>
    <dataValidation type="custom" allowBlank="1" showInputMessage="1" showErrorMessage="1" errorTitle="Grunddata mangler" error="Udfyld venligst minimum virksomhedsstørrelse og aktivitetstype inden du fortsætter" sqref="B52:B58">
      <formula1>C$48&gt;0</formula1>
    </dataValidation>
    <dataValidation operator="lessThanOrEqual" allowBlank="1" showInputMessage="1" showErrorMessage="1" errorTitle="Tilskudsprocent oversteget" error="Du må ikke overstige tilskudsprocenten. Kig i kolonnen &quot;Heraf GUDP&quot; for reference." sqref="E43 E59 E75 E91 E107 E123 E139 E155 E171 E187 E203 E219 E235 E251 E267 E283 E299 E315 E331"/>
    <dataValidation type="custom" allowBlank="1" showInputMessage="1" showErrorMessage="1" errorTitle="Grunddata mangler" error="Udfyld venligst minimum virksomhedsstørrelse og aktivitetstype inden du fortsætter" sqref="B68:B74">
      <formula1>C$64&gt;0</formula1>
    </dataValidation>
    <dataValidation type="custom" allowBlank="1" showInputMessage="1" showErrorMessage="1" errorTitle="Grunddata mangler" error="Udfyld venligst minimum virksomhedsstørrelse og aktivitetstype inden du fortsætter" sqref="B84:B90">
      <formula1>C$80&gt;0</formula1>
    </dataValidation>
    <dataValidation type="custom" allowBlank="1" showInputMessage="1" showErrorMessage="1" errorTitle="Grunddata mangler" error="Udfyld venligst minimum virksomhedsstørrelse og aktivitetstype inden du fortsætter" sqref="B100:B106">
      <formula1>C$96&gt;0</formula1>
    </dataValidation>
    <dataValidation type="custom" allowBlank="1" showInputMessage="1" showErrorMessage="1" errorTitle="Grunddata mangler" error="Udfyld venligst minimum virksomhedsstørrelse og aktivitetstype inden du fortsætter" sqref="B116:B122">
      <formula1>C$112&gt;0</formula1>
    </dataValidation>
    <dataValidation type="custom" allowBlank="1" showInputMessage="1" showErrorMessage="1" errorTitle="Grunddata mangler" error="Udfyld venligst minimum virksomhedsstørrelse og aktivitetstype inden du fortsætter" sqref="B132:B138">
      <formula1>C$128&gt;0</formula1>
    </dataValidation>
    <dataValidation type="custom" allowBlank="1" showInputMessage="1" showErrorMessage="1" errorTitle="Grunddata mangler" error="Udfyld venligst minimum virksomhedsstørrelse og aktivitetstype inden du fortsætter" sqref="B148:B154">
      <formula1>C$144&gt;0</formula1>
    </dataValidation>
    <dataValidation type="custom" allowBlank="1" showInputMessage="1" showErrorMessage="1" errorTitle="Grunddata mangler" error="Udfyld venligst minimum virksomhedsstørrelse og aktivitetstype inden du fortsætter" sqref="B164:B170">
      <formula1>C$160&gt;0</formula1>
    </dataValidation>
    <dataValidation type="custom" allowBlank="1" showInputMessage="1" showErrorMessage="1" errorTitle="Grunddata mangler" error="Udfyld venligst minimum virksomhedsstørrelse og aktivitetstype inden du fortsætter" sqref="B180:B186">
      <formula1>C$176&gt;0</formula1>
    </dataValidation>
    <dataValidation type="custom" allowBlank="1" showInputMessage="1" showErrorMessage="1" errorTitle="Grunddata mangler" error="Udfyld venligst minimum virksomhedsstørrelse og aktivitetstype inden du fortsætter" sqref="B196:B202">
      <formula1>C$192&gt;0</formula1>
    </dataValidation>
    <dataValidation type="custom" allowBlank="1" showInputMessage="1" showErrorMessage="1" errorTitle="Grunddata mangler" error="Udfyld venligst minimum virksomhedsstørrelse og aktivitetstype inden du fortsætter" sqref="B212:B218">
      <formula1>C$208&gt;0</formula1>
    </dataValidation>
    <dataValidation type="custom" allowBlank="1" showInputMessage="1" showErrorMessage="1" errorTitle="Grunddata mangler" error="Udfyld venligst minimum virksomhedsstørrelse og aktivitetstype inden du fortsætter" sqref="B228:B234">
      <formula1>C$224&gt;0</formula1>
    </dataValidation>
    <dataValidation type="custom" allowBlank="1" showInputMessage="1" showErrorMessage="1" errorTitle="Grunddata mangler" error="Udfyld venligst minimum virksomhedsstørrelse og aktivitetstype inden du fortsætter" sqref="B244:B250">
      <formula1>C$240&gt;0</formula1>
    </dataValidation>
    <dataValidation type="custom" allowBlank="1" showInputMessage="1" showErrorMessage="1" errorTitle="Grunddata mangler" error="Udfyld venligst minimum virksomhedsstørrelse og aktivitetstype inden du fortsætter" sqref="B260:B266">
      <formula1>C$256&gt;0</formula1>
    </dataValidation>
    <dataValidation type="custom" allowBlank="1" showInputMessage="1" showErrorMessage="1" errorTitle="Grunddata mangler" error="Udfyld venligst minimum virksomhedsstørrelse og aktivitetstype inden du fortsætter" sqref="B276:B282">
      <formula1>C$272&gt;0</formula1>
    </dataValidation>
    <dataValidation type="custom" allowBlank="1" showInputMessage="1" showErrorMessage="1" errorTitle="Grunddata mangler" error="Udfyld venligst minimum virksomhedsstørrelse og aktivitetstype inden du fortsætter" sqref="B292:B298">
      <formula1>C$288&gt;0</formula1>
    </dataValidation>
    <dataValidation type="custom" allowBlank="1" showInputMessage="1" showErrorMessage="1" errorTitle="Grunddata mangler" error="Udfyld venligst minimum virksomhedsstørrelse og aktivitetstype inden du fortsætter" sqref="B308:B314">
      <formula1>C$304&gt;0</formula1>
    </dataValidation>
    <dataValidation type="custom" allowBlank="1" showInputMessage="1" showErrorMessage="1" errorTitle="Grunddata mangler" error="Udfyld venligst minimum virksomhedsstørrelse og aktivitetstype inden du fortsætter" sqref="B324:B330">
      <formula1>C$320&gt;0</formula1>
    </dataValidation>
    <dataValidation type="decimal" operator="lessThanOrEqual" allowBlank="1" showInputMessage="1" showErrorMessage="1" errorTitle="Tilskudsprocent oversteget" error="Du må ikke overstige tilskudsprocenten. Kig i kolonnen &quot;Heraf GUDP&quot; for reference. Du må heller ikke udfylde det her felt, med mindre du er et universitet." sqref="E27 E29">
      <formula1>I27*$C$16</formula1>
    </dataValidation>
    <dataValidation type="decimal" operator="lessThanOrEqual" allowBlank="1" showInputMessage="1" showErrorMessage="1" errorTitle=" Costs exceeded" error="Please enter a number that doesn't exceed costs minus GUDP-financing." sqref="F20">
      <formula1>H20-C20</formula1>
    </dataValidation>
  </dataValidations>
  <pageMargins left="0.7" right="0.7" top="0.75" bottom="0.75" header="0.3" footer="0.3"/>
  <pageSetup paperSize="9" scale="4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Validate_Data.Validate_Data" altText="Validér data">
                <anchor moveWithCells="1" sizeWithCells="1">
                  <from>
                    <xdr:col>9</xdr:col>
                    <xdr:colOff>104775</xdr:colOff>
                    <xdr:row>14</xdr:row>
                    <xdr:rowOff>104775</xdr:rowOff>
                  </from>
                  <to>
                    <xdr:col>9</xdr:col>
                    <xdr:colOff>1028700</xdr:colOff>
                    <xdr:row>17</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tint="0.59999389629810485"/>
    <pageSetUpPr fitToPage="1"/>
  </sheetPr>
  <dimension ref="A1:S333"/>
  <sheetViews>
    <sheetView showGridLines="0" topLeftCell="A307" zoomScale="80" zoomScaleNormal="80" zoomScalePageLayoutView="70" workbookViewId="0">
      <selection activeCell="B308" sqref="B308"/>
    </sheetView>
  </sheetViews>
  <sheetFormatPr defaultRowHeight="15" x14ac:dyDescent="0.25"/>
  <cols>
    <col min="1" max="1" width="19.85546875" bestFit="1" customWidth="1"/>
    <col min="2" max="3" width="25.5703125" customWidth="1"/>
    <col min="4" max="4" width="26.5703125" customWidth="1"/>
    <col min="5" max="5" width="33.85546875" bestFit="1" customWidth="1"/>
    <col min="6" max="6" width="35.5703125" customWidth="1"/>
    <col min="7" max="7" width="11.140625" bestFit="1" customWidth="1"/>
    <col min="8" max="9" width="11.140625" hidden="1" customWidth="1"/>
    <col min="10" max="15" width="15.5703125" customWidth="1"/>
    <col min="16" max="16" width="20.85546875" customWidth="1"/>
    <col min="17" max="17" width="20" bestFit="1" customWidth="1"/>
  </cols>
  <sheetData>
    <row r="1" spans="1:19" ht="15.75" thickBot="1" x14ac:dyDescent="0.3">
      <c r="A1" s="37" t="s">
        <v>290</v>
      </c>
      <c r="B1" s="47" t="s">
        <v>344</v>
      </c>
      <c r="C1" s="38"/>
      <c r="D1" s="38"/>
      <c r="E1" s="38"/>
      <c r="H1" t="s">
        <v>339</v>
      </c>
    </row>
    <row r="2" spans="1:19" ht="15.75" thickBot="1" x14ac:dyDescent="0.3">
      <c r="D2" s="265" t="s">
        <v>291</v>
      </c>
      <c r="E2" s="265"/>
    </row>
    <row r="3" spans="1:19" ht="30.75" thickBot="1" x14ac:dyDescent="0.3">
      <c r="B3" s="13" t="s">
        <v>292</v>
      </c>
      <c r="C3" s="196" t="s">
        <v>293</v>
      </c>
      <c r="D3" s="196" t="s">
        <v>294</v>
      </c>
      <c r="E3" s="196" t="s">
        <v>345</v>
      </c>
      <c r="F3" s="196" t="s">
        <v>295</v>
      </c>
      <c r="G3" s="14" t="s">
        <v>296</v>
      </c>
    </row>
    <row r="4" spans="1:19" x14ac:dyDescent="0.25">
      <c r="A4" s="206" t="s">
        <v>346</v>
      </c>
      <c r="B4" s="200">
        <f t="shared" ref="B4:B13" si="0">B20+B36+B52+B68+B84+B100+B116+B132+B148+B164+B180+B196+B212+B228+B244+B260+B276+B292+B308+B324</f>
        <v>950000</v>
      </c>
      <c r="C4" s="202">
        <f t="shared" ref="C4:G4" si="1">C20+C36+C52+C68+C84+C100+C116+C132+C148+C164+C180+C196+C212+C228+C244+C260+C276+C292+C308+C324</f>
        <v>452500</v>
      </c>
      <c r="D4" s="202">
        <f t="shared" si="1"/>
        <v>497500</v>
      </c>
      <c r="E4" s="202">
        <f t="shared" si="1"/>
        <v>0</v>
      </c>
      <c r="F4" s="202">
        <f t="shared" si="1"/>
        <v>0</v>
      </c>
      <c r="G4" s="23">
        <f t="shared" si="1"/>
        <v>3043</v>
      </c>
      <c r="J4" s="266" t="s">
        <v>347</v>
      </c>
      <c r="K4" s="267"/>
      <c r="L4" s="268"/>
    </row>
    <row r="5" spans="1:19" ht="15.75" thickBot="1" x14ac:dyDescent="0.3">
      <c r="A5" s="207" t="s">
        <v>298</v>
      </c>
      <c r="B5" s="200">
        <f t="shared" si="0"/>
        <v>16700</v>
      </c>
      <c r="C5" s="202">
        <f t="shared" ref="C5:G13" si="2">C21+C37+C53+C69+C85+C101+C117+C133+C149+C165+C181+C197+C213+C229+C245+C261+C277+C293+C309+C325</f>
        <v>7515</v>
      </c>
      <c r="D5" s="202">
        <f t="shared" si="2"/>
        <v>9185</v>
      </c>
      <c r="E5" s="202">
        <f t="shared" si="2"/>
        <v>0</v>
      </c>
      <c r="F5" s="202">
        <f t="shared" si="2"/>
        <v>0</v>
      </c>
      <c r="G5" s="23">
        <f t="shared" si="2"/>
        <v>0</v>
      </c>
      <c r="J5" s="269" t="s">
        <v>343</v>
      </c>
      <c r="K5" s="270"/>
      <c r="L5" s="271"/>
    </row>
    <row r="6" spans="1:19" x14ac:dyDescent="0.25">
      <c r="A6" s="207" t="s">
        <v>299</v>
      </c>
      <c r="B6" s="200">
        <f t="shared" si="0"/>
        <v>150000</v>
      </c>
      <c r="C6" s="202">
        <f t="shared" si="2"/>
        <v>80000</v>
      </c>
      <c r="D6" s="202">
        <f t="shared" si="2"/>
        <v>70000</v>
      </c>
      <c r="E6" s="202">
        <f t="shared" si="2"/>
        <v>0</v>
      </c>
      <c r="F6" s="202">
        <f t="shared" si="2"/>
        <v>0</v>
      </c>
      <c r="G6" s="23">
        <f t="shared" si="2"/>
        <v>0</v>
      </c>
    </row>
    <row r="7" spans="1:19" x14ac:dyDescent="0.25">
      <c r="A7" s="207" t="s">
        <v>300</v>
      </c>
      <c r="B7" s="200">
        <f t="shared" si="0"/>
        <v>50000</v>
      </c>
      <c r="C7" s="202">
        <f t="shared" si="2"/>
        <v>22500</v>
      </c>
      <c r="D7" s="202">
        <f t="shared" si="2"/>
        <v>27500</v>
      </c>
      <c r="E7" s="202">
        <f t="shared" si="2"/>
        <v>0</v>
      </c>
      <c r="F7" s="202">
        <f t="shared" si="2"/>
        <v>0</v>
      </c>
      <c r="G7" s="23">
        <f t="shared" si="2"/>
        <v>0</v>
      </c>
    </row>
    <row r="8" spans="1:19" x14ac:dyDescent="0.25">
      <c r="A8" s="207" t="s">
        <v>301</v>
      </c>
      <c r="B8" s="200">
        <f t="shared" si="0"/>
        <v>-10000</v>
      </c>
      <c r="C8" s="202">
        <f t="shared" si="2"/>
        <v>-4500</v>
      </c>
      <c r="D8" s="202">
        <f t="shared" si="2"/>
        <v>-5500</v>
      </c>
      <c r="E8" s="202">
        <f t="shared" si="2"/>
        <v>0</v>
      </c>
      <c r="F8" s="202">
        <f t="shared" si="2"/>
        <v>0</v>
      </c>
      <c r="G8" s="23">
        <f t="shared" si="2"/>
        <v>0</v>
      </c>
    </row>
    <row r="9" spans="1:19" x14ac:dyDescent="0.25">
      <c r="A9" s="207" t="s">
        <v>302</v>
      </c>
      <c r="B9" s="200">
        <f t="shared" si="0"/>
        <v>0</v>
      </c>
      <c r="C9" s="202">
        <f t="shared" si="2"/>
        <v>0</v>
      </c>
      <c r="D9" s="202">
        <f t="shared" si="2"/>
        <v>0</v>
      </c>
      <c r="E9" s="202">
        <f t="shared" si="2"/>
        <v>0</v>
      </c>
      <c r="F9" s="202">
        <f t="shared" si="2"/>
        <v>0</v>
      </c>
      <c r="G9" s="23">
        <f t="shared" si="2"/>
        <v>0</v>
      </c>
    </row>
    <row r="10" spans="1:19" x14ac:dyDescent="0.25">
      <c r="A10" s="208" t="s">
        <v>303</v>
      </c>
      <c r="B10" s="200">
        <f t="shared" si="0"/>
        <v>36000</v>
      </c>
      <c r="C10" s="202">
        <f t="shared" si="2"/>
        <v>20700</v>
      </c>
      <c r="D10" s="202">
        <f t="shared" si="2"/>
        <v>15300</v>
      </c>
      <c r="E10" s="202">
        <f t="shared" si="2"/>
        <v>0</v>
      </c>
      <c r="F10" s="202">
        <f t="shared" si="2"/>
        <v>0</v>
      </c>
      <c r="G10" s="23">
        <f t="shared" si="2"/>
        <v>0</v>
      </c>
    </row>
    <row r="11" spans="1:19" x14ac:dyDescent="0.25">
      <c r="A11" s="207" t="s">
        <v>304</v>
      </c>
      <c r="B11" s="200">
        <f t="shared" si="0"/>
        <v>1192700</v>
      </c>
      <c r="C11" s="202">
        <f t="shared" si="2"/>
        <v>578715</v>
      </c>
      <c r="D11" s="202">
        <f t="shared" si="2"/>
        <v>613985</v>
      </c>
      <c r="E11" s="202">
        <f t="shared" si="2"/>
        <v>0</v>
      </c>
      <c r="F11" s="202">
        <f t="shared" si="2"/>
        <v>0</v>
      </c>
      <c r="G11" s="23">
        <f t="shared" si="2"/>
        <v>3043</v>
      </c>
    </row>
    <row r="12" spans="1:19" x14ac:dyDescent="0.25">
      <c r="A12" s="207" t="s">
        <v>1</v>
      </c>
      <c r="B12" s="200">
        <f t="shared" si="0"/>
        <v>285000</v>
      </c>
      <c r="C12" s="202">
        <f t="shared" si="2"/>
        <v>135750</v>
      </c>
      <c r="D12" s="202">
        <f t="shared" si="2"/>
        <v>149250</v>
      </c>
      <c r="E12" s="202">
        <f t="shared" si="2"/>
        <v>0</v>
      </c>
      <c r="F12" s="202">
        <f t="shared" si="2"/>
        <v>0</v>
      </c>
      <c r="G12" s="23">
        <f t="shared" si="2"/>
        <v>0</v>
      </c>
    </row>
    <row r="13" spans="1:19" ht="15.75" thickBot="1" x14ac:dyDescent="0.3">
      <c r="A13" s="209" t="s">
        <v>4</v>
      </c>
      <c r="B13" s="201">
        <f t="shared" si="0"/>
        <v>1477700</v>
      </c>
      <c r="C13" s="203">
        <f t="shared" si="2"/>
        <v>714465</v>
      </c>
      <c r="D13" s="203">
        <f t="shared" si="2"/>
        <v>763235</v>
      </c>
      <c r="E13" s="203">
        <f t="shared" si="2"/>
        <v>0</v>
      </c>
      <c r="F13" s="203">
        <f t="shared" si="2"/>
        <v>0</v>
      </c>
      <c r="G13" s="24">
        <f t="shared" si="2"/>
        <v>3043</v>
      </c>
      <c r="S13" s="44"/>
    </row>
    <row r="14" spans="1:19" ht="15.75" thickBot="1" x14ac:dyDescent="0.3"/>
    <row r="15" spans="1:19" ht="15" customHeight="1" x14ac:dyDescent="0.25">
      <c r="A15" s="9" t="s">
        <v>305</v>
      </c>
      <c r="B15" s="11" t="s">
        <v>365</v>
      </c>
      <c r="C15" s="26" t="s">
        <v>342</v>
      </c>
      <c r="D15" s="9" t="s">
        <v>308</v>
      </c>
      <c r="E15" s="272" t="s">
        <v>285</v>
      </c>
      <c r="F15" s="272"/>
      <c r="J15" s="48"/>
      <c r="K15" s="273" t="s">
        <v>348</v>
      </c>
      <c r="L15" s="273"/>
      <c r="M15" s="273"/>
      <c r="N15" s="274"/>
      <c r="O15" s="39"/>
      <c r="P15" s="39"/>
      <c r="Q15" s="39"/>
    </row>
    <row r="16" spans="1:19" x14ac:dyDescent="0.25">
      <c r="A16" s="9" t="s">
        <v>306</v>
      </c>
      <c r="B16" s="10" t="s">
        <v>289</v>
      </c>
      <c r="C16" s="46">
        <f>IF(IF(G16="",E16,G16)="",0,IF(G16="",E16,G16))</f>
        <v>0.45</v>
      </c>
      <c r="D16" s="9" t="s">
        <v>372</v>
      </c>
      <c r="E16" s="12">
        <f>_xlfn.IFNA(VLOOKUP(B16,'List of subsidy rates'!$A:$K,MATCH(CONCATENATE(E15," - ",$H$1),'List of subsidy rates'!$A$1:$K$1,0),FALSE),"")</f>
        <v>0.45</v>
      </c>
      <c r="F16" s="9" t="s">
        <v>373</v>
      </c>
      <c r="G16" s="160"/>
      <c r="H16">
        <f>ROUND(IF(E15="",0,IF(LEFT(E15,6)="Public",B27*0.44,B20*0.3)),2)</f>
        <v>255000</v>
      </c>
      <c r="J16" s="49"/>
      <c r="K16" s="275"/>
      <c r="L16" s="275"/>
      <c r="M16" s="275"/>
      <c r="N16" s="276"/>
      <c r="O16" s="39"/>
      <c r="P16" s="39"/>
      <c r="Q16" s="39"/>
    </row>
    <row r="17" spans="1:17" x14ac:dyDescent="0.25">
      <c r="A17" s="9" t="s">
        <v>375</v>
      </c>
      <c r="B17" s="164">
        <f>IF(E15="","",IF(E15="Public research and knowledge dissemination organization",0.44,0.3))</f>
        <v>0.3</v>
      </c>
      <c r="C17" s="9" t="s">
        <v>349</v>
      </c>
      <c r="D17" s="210">
        <f>IF(E15="","",IF(LEFT(E15,6)="Public",B27*0.44-B28,B20*0.3-B28))</f>
        <v>0</v>
      </c>
      <c r="E17" s="161"/>
      <c r="F17" s="9"/>
      <c r="G17" s="162"/>
      <c r="J17" s="49"/>
      <c r="K17" s="275"/>
      <c r="L17" s="275"/>
      <c r="M17" s="275"/>
      <c r="N17" s="276"/>
      <c r="O17" s="39"/>
      <c r="P17" s="39"/>
      <c r="Q17" s="39"/>
    </row>
    <row r="18" spans="1:17" ht="15.75" thickBot="1" x14ac:dyDescent="0.3">
      <c r="J18" s="50"/>
      <c r="K18" s="277"/>
      <c r="L18" s="277"/>
      <c r="M18" s="277"/>
      <c r="N18" s="278"/>
      <c r="O18" s="39"/>
      <c r="P18" s="39"/>
      <c r="Q18" s="39"/>
    </row>
    <row r="19" spans="1:17" ht="30.75" thickBot="1" x14ac:dyDescent="0.3">
      <c r="B19" s="13" t="s">
        <v>292</v>
      </c>
      <c r="C19" s="196" t="s">
        <v>293</v>
      </c>
      <c r="D19" s="196" t="s">
        <v>294</v>
      </c>
      <c r="E19" s="196" t="s">
        <v>345</v>
      </c>
      <c r="F19" s="196" t="s">
        <v>295</v>
      </c>
      <c r="G19" s="14" t="s">
        <v>296</v>
      </c>
      <c r="J19" s="25" t="s">
        <v>327</v>
      </c>
      <c r="P19" t="str">
        <f>IF(Q29="","",IF(RIGHT(E15,10)="Virksomhed",IF(SUM(Q20:Q28)/COUNT(Q20:Q28)&lt;&gt;Q29,1,""),""))</f>
        <v/>
      </c>
      <c r="Q19" s="26" t="s">
        <v>374</v>
      </c>
    </row>
    <row r="20" spans="1:17" x14ac:dyDescent="0.25">
      <c r="A20" s="206" t="s">
        <v>346</v>
      </c>
      <c r="B20" s="204">
        <v>850000</v>
      </c>
      <c r="C20" s="202">
        <f t="shared" ref="C20:C26" si="3">IFERROR(IF($G$16="",IF(E20="",B20*$E$16,E20),IF(E20="",B20*$G$16,E20)),0)</f>
        <v>382500</v>
      </c>
      <c r="D20" s="202">
        <f>IFERROR(B20-C20-F20,0)</f>
        <v>467500</v>
      </c>
      <c r="E20" s="205"/>
      <c r="F20" s="205"/>
      <c r="G20" s="45">
        <v>2730</v>
      </c>
      <c r="H20">
        <f>IF(B20="",0,B20)</f>
        <v>850000</v>
      </c>
      <c r="I20">
        <f t="shared" ref="I20:I29" si="4">IF($E$15&lt;&gt;"Public research and knowledge dissemination organization",0,IF(B20="",0,B20))</f>
        <v>0</v>
      </c>
      <c r="J20" s="20"/>
      <c r="K20" s="20"/>
      <c r="L20" s="20"/>
      <c r="M20" s="20"/>
      <c r="N20" s="20"/>
      <c r="O20" s="20"/>
      <c r="P20" s="1" t="str">
        <f t="shared" ref="P20:P29" si="5">A20</f>
        <v xml:space="preserve">Salary </v>
      </c>
      <c r="Q20" s="51">
        <f t="shared" ref="Q20:Q29" si="6">IFERROR(C20/B20,"")</f>
        <v>0.45</v>
      </c>
    </row>
    <row r="21" spans="1:17" x14ac:dyDescent="0.25">
      <c r="A21" s="207" t="s">
        <v>298</v>
      </c>
      <c r="B21" s="204">
        <v>16700</v>
      </c>
      <c r="C21" s="202">
        <f t="shared" si="3"/>
        <v>7515</v>
      </c>
      <c r="D21" s="202">
        <f t="shared" ref="D21:D26" si="7">IFERROR(B21-C21-F21,0)</f>
        <v>9185</v>
      </c>
      <c r="E21" s="205"/>
      <c r="F21" s="205"/>
      <c r="G21" s="45"/>
      <c r="H21">
        <f t="shared" ref="H21:H28" si="8">IF(B21="",0,B21)</f>
        <v>16700</v>
      </c>
      <c r="I21">
        <f t="shared" si="4"/>
        <v>0</v>
      </c>
      <c r="P21" s="4" t="str">
        <f t="shared" si="5"/>
        <v>External assistance</v>
      </c>
      <c r="Q21" s="52">
        <f t="shared" si="6"/>
        <v>0.45</v>
      </c>
    </row>
    <row r="22" spans="1:17" x14ac:dyDescent="0.25">
      <c r="A22" s="207" t="s">
        <v>299</v>
      </c>
      <c r="B22" s="204">
        <v>100000</v>
      </c>
      <c r="C22" s="202">
        <f t="shared" si="3"/>
        <v>45000</v>
      </c>
      <c r="D22" s="202">
        <f t="shared" si="7"/>
        <v>55000</v>
      </c>
      <c r="E22" s="205"/>
      <c r="F22" s="205"/>
      <c r="G22" s="45"/>
      <c r="H22">
        <f t="shared" si="8"/>
        <v>100000</v>
      </c>
      <c r="I22">
        <f t="shared" si="4"/>
        <v>0</v>
      </c>
      <c r="P22" s="4" t="str">
        <f t="shared" si="5"/>
        <v>Other costs</v>
      </c>
      <c r="Q22" s="52">
        <f t="shared" si="6"/>
        <v>0.45</v>
      </c>
    </row>
    <row r="23" spans="1:17" x14ac:dyDescent="0.25">
      <c r="A23" s="207" t="s">
        <v>300</v>
      </c>
      <c r="B23" s="204">
        <v>50000</v>
      </c>
      <c r="C23" s="202">
        <f t="shared" si="3"/>
        <v>22500</v>
      </c>
      <c r="D23" s="202">
        <f t="shared" si="7"/>
        <v>27500</v>
      </c>
      <c r="E23" s="205"/>
      <c r="F23" s="205"/>
      <c r="G23" s="45"/>
      <c r="H23">
        <f t="shared" si="8"/>
        <v>50000</v>
      </c>
      <c r="I23">
        <f t="shared" si="4"/>
        <v>0</v>
      </c>
      <c r="P23" s="4" t="str">
        <f t="shared" si="5"/>
        <v>Apparatus/equipment</v>
      </c>
      <c r="Q23" s="52">
        <f t="shared" si="6"/>
        <v>0.45</v>
      </c>
    </row>
    <row r="24" spans="1:17" x14ac:dyDescent="0.25">
      <c r="A24" s="207" t="s">
        <v>301</v>
      </c>
      <c r="B24" s="204">
        <v>-10000</v>
      </c>
      <c r="C24" s="202">
        <f t="shared" si="3"/>
        <v>-4500</v>
      </c>
      <c r="D24" s="202">
        <f t="shared" si="7"/>
        <v>-5500</v>
      </c>
      <c r="E24" s="205"/>
      <c r="F24" s="205"/>
      <c r="G24" s="45"/>
      <c r="H24">
        <f t="shared" si="8"/>
        <v>-10000</v>
      </c>
      <c r="I24">
        <f t="shared" si="4"/>
        <v>0</v>
      </c>
      <c r="P24" s="4" t="str">
        <f t="shared" si="5"/>
        <v>Scrap value</v>
      </c>
      <c r="Q24" s="52">
        <f t="shared" si="6"/>
        <v>0.45</v>
      </c>
    </row>
    <row r="25" spans="1:17" x14ac:dyDescent="0.25">
      <c r="A25" s="207" t="s">
        <v>302</v>
      </c>
      <c r="B25" s="204"/>
      <c r="C25" s="202">
        <f t="shared" si="3"/>
        <v>0</v>
      </c>
      <c r="D25" s="202">
        <f t="shared" si="7"/>
        <v>0</v>
      </c>
      <c r="E25" s="205"/>
      <c r="F25" s="205"/>
      <c r="G25" s="45"/>
      <c r="H25">
        <f t="shared" si="8"/>
        <v>0</v>
      </c>
      <c r="I25">
        <f t="shared" si="4"/>
        <v>0</v>
      </c>
      <c r="P25" s="4" t="str">
        <f t="shared" si="5"/>
        <v>Income, if any</v>
      </c>
      <c r="Q25" s="52" t="str">
        <f t="shared" si="6"/>
        <v/>
      </c>
    </row>
    <row r="26" spans="1:17" x14ac:dyDescent="0.25">
      <c r="A26" s="208" t="s">
        <v>303</v>
      </c>
      <c r="B26" s="204">
        <v>18000</v>
      </c>
      <c r="C26" s="202">
        <f t="shared" si="3"/>
        <v>8100</v>
      </c>
      <c r="D26" s="202">
        <f t="shared" si="7"/>
        <v>9900</v>
      </c>
      <c r="E26" s="205"/>
      <c r="F26" s="205"/>
      <c r="G26" s="45"/>
      <c r="H26">
        <f t="shared" si="8"/>
        <v>18000</v>
      </c>
      <c r="I26">
        <f t="shared" si="4"/>
        <v>0</v>
      </c>
      <c r="P26" s="4" t="str">
        <f t="shared" si="5"/>
        <v>Audit costs</v>
      </c>
      <c r="Q26" s="52">
        <f t="shared" si="6"/>
        <v>0.45</v>
      </c>
    </row>
    <row r="27" spans="1:17" x14ac:dyDescent="0.25">
      <c r="A27" s="207" t="s">
        <v>304</v>
      </c>
      <c r="B27" s="200">
        <f t="shared" ref="B27:F27" si="9">SUM(B20:B26)</f>
        <v>1024700</v>
      </c>
      <c r="C27" s="202">
        <f t="shared" si="9"/>
        <v>461115</v>
      </c>
      <c r="D27" s="202">
        <f t="shared" si="9"/>
        <v>563585</v>
      </c>
      <c r="E27" s="202">
        <f t="shared" si="9"/>
        <v>0</v>
      </c>
      <c r="F27" s="202">
        <f t="shared" si="9"/>
        <v>0</v>
      </c>
      <c r="G27" s="23">
        <f>SUM(G20:G26)</f>
        <v>2730</v>
      </c>
      <c r="H27">
        <f t="shared" si="8"/>
        <v>1024700</v>
      </c>
      <c r="I27">
        <f t="shared" si="4"/>
        <v>0</v>
      </c>
      <c r="P27" s="4" t="str">
        <f t="shared" si="5"/>
        <v>Total excl. OH</v>
      </c>
      <c r="Q27" s="52">
        <f t="shared" si="6"/>
        <v>0.45</v>
      </c>
    </row>
    <row r="28" spans="1:17" x14ac:dyDescent="0.25">
      <c r="A28" s="207" t="s">
        <v>1</v>
      </c>
      <c r="B28" s="204">
        <f>B20*0.3</f>
        <v>255000</v>
      </c>
      <c r="C28" s="202">
        <f>IFERROR(IF($G$16="",IF(E28="",B28*$E$16,E28),IF(E28="",B28*$G$16,E28)),0)</f>
        <v>114750</v>
      </c>
      <c r="D28" s="202">
        <f>IFERROR(B28-C28-F28,0)</f>
        <v>140250</v>
      </c>
      <c r="E28" s="205"/>
      <c r="F28" s="205"/>
      <c r="G28" s="45"/>
      <c r="H28">
        <f t="shared" si="8"/>
        <v>255000</v>
      </c>
      <c r="I28">
        <f t="shared" si="4"/>
        <v>0</v>
      </c>
      <c r="P28" s="4" t="str">
        <f t="shared" si="5"/>
        <v>OH</v>
      </c>
      <c r="Q28" s="52">
        <f t="shared" si="6"/>
        <v>0.45</v>
      </c>
    </row>
    <row r="29" spans="1:17" ht="15.75" thickBot="1" x14ac:dyDescent="0.3">
      <c r="A29" s="209" t="s">
        <v>4</v>
      </c>
      <c r="B29" s="201">
        <f t="shared" ref="B29:H29" si="10">SUM(B20:B26)+B28</f>
        <v>1279700</v>
      </c>
      <c r="C29" s="203">
        <f t="shared" si="10"/>
        <v>575865</v>
      </c>
      <c r="D29" s="203">
        <f t="shared" si="10"/>
        <v>703835</v>
      </c>
      <c r="E29" s="203">
        <f t="shared" si="10"/>
        <v>0</v>
      </c>
      <c r="F29" s="203">
        <f t="shared" si="10"/>
        <v>0</v>
      </c>
      <c r="G29" s="24">
        <f t="shared" si="10"/>
        <v>2730</v>
      </c>
      <c r="H29">
        <f t="shared" si="10"/>
        <v>1279700</v>
      </c>
      <c r="I29">
        <f t="shared" si="4"/>
        <v>0</v>
      </c>
      <c r="J29" s="21"/>
      <c r="K29" s="21"/>
      <c r="L29" s="21"/>
      <c r="M29" s="21"/>
      <c r="N29" s="21"/>
      <c r="O29" s="21"/>
      <c r="P29" s="7" t="str">
        <f t="shared" si="5"/>
        <v>Total</v>
      </c>
      <c r="Q29" s="53">
        <f t="shared" si="6"/>
        <v>0.45</v>
      </c>
    </row>
    <row r="31" spans="1:17" x14ac:dyDescent="0.25">
      <c r="A31" s="9" t="s">
        <v>305</v>
      </c>
      <c r="B31" s="11" t="s">
        <v>365</v>
      </c>
      <c r="C31" s="26" t="s">
        <v>162</v>
      </c>
      <c r="D31" s="9" t="s">
        <v>308</v>
      </c>
      <c r="E31" s="272" t="s">
        <v>285</v>
      </c>
      <c r="F31" s="272"/>
    </row>
    <row r="32" spans="1:17" x14ac:dyDescent="0.25">
      <c r="A32" s="9" t="s">
        <v>306</v>
      </c>
      <c r="B32" s="10" t="s">
        <v>0</v>
      </c>
      <c r="C32" s="46">
        <f>IF(IF(G32="",E32,G32)="",0,IF(G32="",E32,G32))</f>
        <v>0.7</v>
      </c>
      <c r="D32" s="9" t="s">
        <v>372</v>
      </c>
      <c r="E32" s="12">
        <f>_xlfn.IFNA(VLOOKUP(B32,'List of subsidy rates'!$A:$K,MATCH(CONCATENATE(E31," - ",$H$1),'List of subsidy rates'!$A$1:$K$1,0),FALSE),"")</f>
        <v>0.7</v>
      </c>
      <c r="F32" s="9" t="s">
        <v>373</v>
      </c>
      <c r="G32" s="160"/>
      <c r="H32">
        <f>ROUND(IF(E31="",0,IF(LEFT(E31,6)="Public",B43*0.44,B36*0.3)),2)</f>
        <v>30000</v>
      </c>
    </row>
    <row r="33" spans="1:17" x14ac:dyDescent="0.25">
      <c r="A33" s="9" t="s">
        <v>375</v>
      </c>
      <c r="B33" s="164">
        <f>IF(E31="","",IF(E31="Public research and knowledge dissemination organization",0.44,0.3))</f>
        <v>0.3</v>
      </c>
      <c r="C33" s="9" t="s">
        <v>349</v>
      </c>
      <c r="D33" s="210">
        <f>IF(E31="","",IF(LEFT(E31,6)="Public",B43*0.44-B44,B36*0.3-B44))</f>
        <v>0</v>
      </c>
      <c r="E33" s="161"/>
      <c r="F33" s="9"/>
      <c r="G33" s="162"/>
    </row>
    <row r="34" spans="1:17" ht="15.75" thickBot="1" x14ac:dyDescent="0.3"/>
    <row r="35" spans="1:17" ht="30.75" thickBot="1" x14ac:dyDescent="0.3">
      <c r="B35" s="13" t="s">
        <v>292</v>
      </c>
      <c r="C35" s="196" t="s">
        <v>293</v>
      </c>
      <c r="D35" s="196" t="s">
        <v>294</v>
      </c>
      <c r="E35" s="196" t="s">
        <v>345</v>
      </c>
      <c r="F35" s="196" t="s">
        <v>295</v>
      </c>
      <c r="G35" s="14" t="s">
        <v>296</v>
      </c>
      <c r="J35" s="25" t="s">
        <v>327</v>
      </c>
      <c r="P35" t="str">
        <f>IF(Q45="","",IF(RIGHT(E31,10)="Virksomhed",IF(SUM(Q36:Q44)/COUNT(Q36:Q44)&lt;&gt;Q45,1,""),""))</f>
        <v/>
      </c>
      <c r="Q35" s="26" t="s">
        <v>374</v>
      </c>
    </row>
    <row r="36" spans="1:17" x14ac:dyDescent="0.25">
      <c r="A36" s="206" t="s">
        <v>346</v>
      </c>
      <c r="B36" s="204">
        <v>100000</v>
      </c>
      <c r="C36" s="202">
        <f>IFERROR(IF($G$32="",IF(E36="",B36*$E$32,E36),IF(E36="",B36*$G$32,E36)),0)</f>
        <v>70000</v>
      </c>
      <c r="D36" s="202">
        <f>IFERROR(B36-C36-F36,0)</f>
        <v>30000</v>
      </c>
      <c r="E36" s="205"/>
      <c r="F36" s="205"/>
      <c r="G36" s="45">
        <v>313</v>
      </c>
      <c r="H36">
        <f t="shared" ref="H36:H42" si="11">IF(B36="",0,B36)</f>
        <v>100000</v>
      </c>
      <c r="I36">
        <f t="shared" ref="I36:I45" si="12">IF($E$31&lt;&gt;"Public research and knowledge dissemination organization",0,IF(B36="",0,B36))</f>
        <v>0</v>
      </c>
      <c r="J36" s="20"/>
      <c r="K36" s="20"/>
      <c r="L36" s="20"/>
      <c r="M36" s="20"/>
      <c r="N36" s="20"/>
      <c r="O36" s="20"/>
      <c r="P36" s="1" t="str">
        <f t="shared" ref="P36:P45" si="13">A36</f>
        <v xml:space="preserve">Salary </v>
      </c>
      <c r="Q36" s="51">
        <f t="shared" ref="Q36:Q45" si="14">IFERROR(C36/B36,"")</f>
        <v>0.7</v>
      </c>
    </row>
    <row r="37" spans="1:17" x14ac:dyDescent="0.25">
      <c r="A37" s="207" t="s">
        <v>298</v>
      </c>
      <c r="B37" s="204"/>
      <c r="C37" s="202">
        <f t="shared" ref="C37:C42" si="15">IFERROR(IF($G$32="",IF(E37="",B37*$E$32,E37),IF(E37="",B37*$G$32,E37)),0)</f>
        <v>0</v>
      </c>
      <c r="D37" s="202">
        <f t="shared" ref="D37:D42" si="16">IFERROR(B37-C37-F37,0)</f>
        <v>0</v>
      </c>
      <c r="E37" s="205"/>
      <c r="F37" s="205"/>
      <c r="G37" s="45"/>
      <c r="H37">
        <f t="shared" si="11"/>
        <v>0</v>
      </c>
      <c r="I37">
        <f t="shared" si="12"/>
        <v>0</v>
      </c>
      <c r="P37" s="4" t="str">
        <f t="shared" si="13"/>
        <v>External assistance</v>
      </c>
      <c r="Q37" s="52" t="str">
        <f t="shared" si="14"/>
        <v/>
      </c>
    </row>
    <row r="38" spans="1:17" x14ac:dyDescent="0.25">
      <c r="A38" s="207" t="s">
        <v>299</v>
      </c>
      <c r="B38" s="204">
        <v>50000</v>
      </c>
      <c r="C38" s="202">
        <f t="shared" si="15"/>
        <v>35000</v>
      </c>
      <c r="D38" s="202">
        <f t="shared" si="16"/>
        <v>15000</v>
      </c>
      <c r="E38" s="205"/>
      <c r="F38" s="205"/>
      <c r="G38" s="45"/>
      <c r="H38">
        <f t="shared" si="11"/>
        <v>50000</v>
      </c>
      <c r="I38">
        <f t="shared" si="12"/>
        <v>0</v>
      </c>
      <c r="P38" s="4" t="str">
        <f t="shared" si="13"/>
        <v>Other costs</v>
      </c>
      <c r="Q38" s="52">
        <f t="shared" si="14"/>
        <v>0.7</v>
      </c>
    </row>
    <row r="39" spans="1:17" x14ac:dyDescent="0.25">
      <c r="A39" s="207" t="s">
        <v>300</v>
      </c>
      <c r="B39" s="204"/>
      <c r="C39" s="202">
        <f t="shared" si="15"/>
        <v>0</v>
      </c>
      <c r="D39" s="202">
        <f t="shared" si="16"/>
        <v>0</v>
      </c>
      <c r="E39" s="205"/>
      <c r="F39" s="205"/>
      <c r="G39" s="45"/>
      <c r="H39">
        <f t="shared" si="11"/>
        <v>0</v>
      </c>
      <c r="I39">
        <f t="shared" si="12"/>
        <v>0</v>
      </c>
      <c r="P39" s="4" t="str">
        <f t="shared" si="13"/>
        <v>Apparatus/equipment</v>
      </c>
      <c r="Q39" s="52" t="str">
        <f t="shared" si="14"/>
        <v/>
      </c>
    </row>
    <row r="40" spans="1:17" x14ac:dyDescent="0.25">
      <c r="A40" s="207" t="s">
        <v>301</v>
      </c>
      <c r="B40" s="204"/>
      <c r="C40" s="202">
        <f t="shared" si="15"/>
        <v>0</v>
      </c>
      <c r="D40" s="202">
        <f t="shared" si="16"/>
        <v>0</v>
      </c>
      <c r="E40" s="205"/>
      <c r="F40" s="205"/>
      <c r="G40" s="45"/>
      <c r="H40">
        <f t="shared" si="11"/>
        <v>0</v>
      </c>
      <c r="I40">
        <f t="shared" si="12"/>
        <v>0</v>
      </c>
      <c r="P40" s="4" t="str">
        <f t="shared" si="13"/>
        <v>Scrap value</v>
      </c>
      <c r="Q40" s="52" t="str">
        <f t="shared" si="14"/>
        <v/>
      </c>
    </row>
    <row r="41" spans="1:17" x14ac:dyDescent="0.25">
      <c r="A41" s="207" t="s">
        <v>302</v>
      </c>
      <c r="B41" s="204"/>
      <c r="C41" s="202">
        <f t="shared" si="15"/>
        <v>0</v>
      </c>
      <c r="D41" s="202">
        <f t="shared" si="16"/>
        <v>0</v>
      </c>
      <c r="E41" s="205"/>
      <c r="F41" s="205"/>
      <c r="G41" s="45"/>
      <c r="H41">
        <f t="shared" si="11"/>
        <v>0</v>
      </c>
      <c r="I41">
        <f t="shared" si="12"/>
        <v>0</v>
      </c>
      <c r="P41" s="4" t="str">
        <f t="shared" si="13"/>
        <v>Income, if any</v>
      </c>
      <c r="Q41" s="52" t="str">
        <f t="shared" si="14"/>
        <v/>
      </c>
    </row>
    <row r="42" spans="1:17" x14ac:dyDescent="0.25">
      <c r="A42" s="208" t="s">
        <v>303</v>
      </c>
      <c r="B42" s="204">
        <v>18000</v>
      </c>
      <c r="C42" s="202">
        <f t="shared" si="15"/>
        <v>12600</v>
      </c>
      <c r="D42" s="202">
        <f t="shared" si="16"/>
        <v>5400</v>
      </c>
      <c r="E42" s="205"/>
      <c r="F42" s="205"/>
      <c r="G42" s="45"/>
      <c r="H42">
        <f t="shared" si="11"/>
        <v>18000</v>
      </c>
      <c r="I42">
        <f t="shared" si="12"/>
        <v>0</v>
      </c>
      <c r="P42" s="4" t="str">
        <f t="shared" si="13"/>
        <v>Audit costs</v>
      </c>
      <c r="Q42" s="52">
        <f t="shared" si="14"/>
        <v>0.7</v>
      </c>
    </row>
    <row r="43" spans="1:17" x14ac:dyDescent="0.25">
      <c r="A43" s="207" t="s">
        <v>304</v>
      </c>
      <c r="B43" s="200">
        <f>SUM(B36:B42)</f>
        <v>168000</v>
      </c>
      <c r="C43" s="202">
        <f>SUM(C36:C42)</f>
        <v>117600</v>
      </c>
      <c r="D43" s="202">
        <f>SUM(D36:D42)</f>
        <v>50400</v>
      </c>
      <c r="E43" s="202">
        <f>SUM(E36:E42)</f>
        <v>0</v>
      </c>
      <c r="F43" s="202">
        <f>SUM(F36:F42)</f>
        <v>0</v>
      </c>
      <c r="G43" s="23">
        <f t="shared" ref="G43" si="17">SUM(G36:G42)</f>
        <v>313</v>
      </c>
      <c r="H43">
        <f>SUM(H36:H42)</f>
        <v>168000</v>
      </c>
      <c r="I43">
        <f t="shared" si="12"/>
        <v>0</v>
      </c>
      <c r="P43" s="4" t="str">
        <f t="shared" si="13"/>
        <v>Total excl. OH</v>
      </c>
      <c r="Q43" s="52">
        <f t="shared" si="14"/>
        <v>0.7</v>
      </c>
    </row>
    <row r="44" spans="1:17" x14ac:dyDescent="0.25">
      <c r="A44" s="207" t="s">
        <v>1</v>
      </c>
      <c r="B44" s="204">
        <f>B36*0.3</f>
        <v>30000</v>
      </c>
      <c r="C44" s="202">
        <f>IFERROR(IF($G$32="",IF(E44="",B44*$E$32,E44),IF(E44="",B44*$G$32,E44)),0)</f>
        <v>21000</v>
      </c>
      <c r="D44" s="202">
        <f>IFERROR(B44-C44-F44,0)</f>
        <v>9000</v>
      </c>
      <c r="E44" s="205"/>
      <c r="F44" s="205"/>
      <c r="G44" s="45"/>
      <c r="H44">
        <f>IF(B44="",0,B44)</f>
        <v>30000</v>
      </c>
      <c r="I44">
        <f t="shared" si="12"/>
        <v>0</v>
      </c>
      <c r="P44" s="4" t="str">
        <f t="shared" si="13"/>
        <v>OH</v>
      </c>
      <c r="Q44" s="52">
        <f t="shared" si="14"/>
        <v>0.7</v>
      </c>
    </row>
    <row r="45" spans="1:17" ht="15.75" thickBot="1" x14ac:dyDescent="0.3">
      <c r="A45" s="209" t="s">
        <v>4</v>
      </c>
      <c r="B45" s="201">
        <f>SUM(B36:B42)+B44</f>
        <v>198000</v>
      </c>
      <c r="C45" s="203">
        <f>SUM(C36:C42)+C44</f>
        <v>138600</v>
      </c>
      <c r="D45" s="203">
        <f>SUM(D36:D42)+D44</f>
        <v>59400</v>
      </c>
      <c r="E45" s="203">
        <f>SUM(E36:E42)+E44</f>
        <v>0</v>
      </c>
      <c r="F45" s="203">
        <f>SUM(F36:F42)+F44</f>
        <v>0</v>
      </c>
      <c r="G45" s="24">
        <f t="shared" ref="G45" si="18">SUM(G36:G42)+G44</f>
        <v>313</v>
      </c>
      <c r="H45">
        <f>SUM(H36:H42)+H44</f>
        <v>198000</v>
      </c>
      <c r="I45">
        <f t="shared" si="12"/>
        <v>0</v>
      </c>
      <c r="J45" s="21"/>
      <c r="K45" s="21"/>
      <c r="L45" s="21"/>
      <c r="M45" s="21"/>
      <c r="N45" s="21"/>
      <c r="O45" s="21"/>
      <c r="P45" s="7" t="str">
        <f t="shared" si="13"/>
        <v>Total</v>
      </c>
      <c r="Q45" s="53">
        <f t="shared" si="14"/>
        <v>0.7</v>
      </c>
    </row>
    <row r="47" spans="1:17" x14ac:dyDescent="0.25">
      <c r="A47" s="9" t="s">
        <v>305</v>
      </c>
      <c r="B47" s="11"/>
      <c r="C47" s="26" t="s">
        <v>163</v>
      </c>
      <c r="D47" s="9" t="s">
        <v>308</v>
      </c>
      <c r="E47" s="272"/>
      <c r="F47" s="272"/>
    </row>
    <row r="48" spans="1:17" x14ac:dyDescent="0.25">
      <c r="A48" s="9" t="s">
        <v>306</v>
      </c>
      <c r="B48" s="10"/>
      <c r="C48" s="46">
        <f>IF(IF(G48="",E48,G48)="",0,IF(G48="",E48,G48))</f>
        <v>0</v>
      </c>
      <c r="D48" s="9" t="s">
        <v>372</v>
      </c>
      <c r="E48" s="12" t="str">
        <f>_xlfn.IFNA(VLOOKUP(B48,'List of subsidy rates'!$A:$K,MATCH(CONCATENATE(E47," - ",$H$1),'List of subsidy rates'!$A$1:$K$1,0),FALSE),"")</f>
        <v/>
      </c>
      <c r="F48" s="9" t="s">
        <v>373</v>
      </c>
      <c r="G48" s="160"/>
      <c r="H48">
        <f>ROUND(IF(E47="",0,IF(LEFT(E47,6)="Public",B59*0.44,B52*0.3)),2)</f>
        <v>0</v>
      </c>
    </row>
    <row r="49" spans="1:17" x14ac:dyDescent="0.25">
      <c r="A49" s="9" t="s">
        <v>375</v>
      </c>
      <c r="B49" s="164" t="str">
        <f>IF(E47="","",IF(E47="Public research and knowledge dissemination organization",0.44,0.3))</f>
        <v/>
      </c>
      <c r="C49" s="9" t="s">
        <v>349</v>
      </c>
      <c r="D49" s="163" t="str">
        <f>IF(E47="","",IF(LEFT(E47,6)="Public",B59*0.44-B60,B52*0.3-B60))</f>
        <v/>
      </c>
      <c r="E49" s="161"/>
      <c r="F49" s="9"/>
      <c r="G49" s="162"/>
    </row>
    <row r="50" spans="1:17" ht="15.75" thickBot="1" x14ac:dyDescent="0.3"/>
    <row r="51" spans="1:17" ht="30.75" thickBot="1" x14ac:dyDescent="0.3">
      <c r="A51" t="str">
        <f>IF(B61&gt;0,"Ja","")</f>
        <v/>
      </c>
      <c r="B51" s="13" t="s">
        <v>292</v>
      </c>
      <c r="C51" s="196" t="s">
        <v>293</v>
      </c>
      <c r="D51" s="196" t="s">
        <v>294</v>
      </c>
      <c r="E51" s="196" t="s">
        <v>345</v>
      </c>
      <c r="F51" s="196" t="s">
        <v>295</v>
      </c>
      <c r="G51" s="14" t="s">
        <v>296</v>
      </c>
      <c r="J51" s="25" t="s">
        <v>327</v>
      </c>
      <c r="P51" t="str">
        <f>IF(Q61="","",IF(RIGHT(E47,10)="Virksomhed",IF(SUM(Q52:Q60)/COUNT(Q52:Q60)&lt;&gt;Q61,1,""),""))</f>
        <v/>
      </c>
      <c r="Q51" s="26" t="s">
        <v>374</v>
      </c>
    </row>
    <row r="52" spans="1:17" x14ac:dyDescent="0.25">
      <c r="A52" s="206" t="s">
        <v>346</v>
      </c>
      <c r="B52" s="204"/>
      <c r="C52" s="202">
        <f t="shared" ref="C52:C58" si="19">IFERROR(IF($G$48="",IF(E52="",B52*$E$48,E52),IF(E52="",B52*$G$48,E52)),0)</f>
        <v>0</v>
      </c>
      <c r="D52" s="202">
        <f>IFERROR(B52-C52-F52,0)</f>
        <v>0</v>
      </c>
      <c r="E52" s="205"/>
      <c r="F52" s="205"/>
      <c r="G52" s="45"/>
      <c r="H52">
        <f t="shared" ref="H52:H58" si="20">IF(B52="",0,B52)</f>
        <v>0</v>
      </c>
      <c r="I52">
        <f t="shared" ref="I52:I61" si="21">IF($E$47&lt;&gt;"Public research and knowledge dissemination organization",0,IF(B52="",0,B52))</f>
        <v>0</v>
      </c>
      <c r="J52" s="20"/>
      <c r="K52" s="20"/>
      <c r="L52" s="20"/>
      <c r="M52" s="20"/>
      <c r="N52" s="20"/>
      <c r="O52" s="20"/>
      <c r="P52" s="1" t="str">
        <f t="shared" ref="P52:P61" si="22">A52</f>
        <v xml:space="preserve">Salary </v>
      </c>
      <c r="Q52" s="51" t="str">
        <f t="shared" ref="Q52:Q61" si="23">IFERROR(C52/B52,"")</f>
        <v/>
      </c>
    </row>
    <row r="53" spans="1:17" x14ac:dyDescent="0.25">
      <c r="A53" s="207" t="s">
        <v>298</v>
      </c>
      <c r="B53" s="204"/>
      <c r="C53" s="202">
        <f t="shared" si="19"/>
        <v>0</v>
      </c>
      <c r="D53" s="202">
        <f t="shared" ref="D53:D58" si="24">IFERROR(B53-C53-F53,0)</f>
        <v>0</v>
      </c>
      <c r="E53" s="205"/>
      <c r="F53" s="205"/>
      <c r="G53" s="45"/>
      <c r="H53">
        <f t="shared" si="20"/>
        <v>0</v>
      </c>
      <c r="I53">
        <f t="shared" si="21"/>
        <v>0</v>
      </c>
      <c r="P53" s="4" t="str">
        <f t="shared" si="22"/>
        <v>External assistance</v>
      </c>
      <c r="Q53" s="52" t="str">
        <f t="shared" si="23"/>
        <v/>
      </c>
    </row>
    <row r="54" spans="1:17" x14ac:dyDescent="0.25">
      <c r="A54" s="207" t="s">
        <v>299</v>
      </c>
      <c r="B54" s="204"/>
      <c r="C54" s="202">
        <f t="shared" si="19"/>
        <v>0</v>
      </c>
      <c r="D54" s="202">
        <f t="shared" si="24"/>
        <v>0</v>
      </c>
      <c r="E54" s="205"/>
      <c r="F54" s="205"/>
      <c r="G54" s="45"/>
      <c r="H54">
        <f t="shared" si="20"/>
        <v>0</v>
      </c>
      <c r="I54">
        <f t="shared" si="21"/>
        <v>0</v>
      </c>
      <c r="P54" s="4" t="str">
        <f t="shared" si="22"/>
        <v>Other costs</v>
      </c>
      <c r="Q54" s="52" t="str">
        <f t="shared" si="23"/>
        <v/>
      </c>
    </row>
    <row r="55" spans="1:17" x14ac:dyDescent="0.25">
      <c r="A55" s="207" t="s">
        <v>300</v>
      </c>
      <c r="B55" s="204"/>
      <c r="C55" s="202">
        <f t="shared" si="19"/>
        <v>0</v>
      </c>
      <c r="D55" s="202">
        <f t="shared" si="24"/>
        <v>0</v>
      </c>
      <c r="E55" s="205"/>
      <c r="F55" s="205"/>
      <c r="G55" s="45"/>
      <c r="H55">
        <f t="shared" si="20"/>
        <v>0</v>
      </c>
      <c r="I55">
        <f t="shared" si="21"/>
        <v>0</v>
      </c>
      <c r="P55" s="4" t="str">
        <f t="shared" si="22"/>
        <v>Apparatus/equipment</v>
      </c>
      <c r="Q55" s="52" t="str">
        <f t="shared" si="23"/>
        <v/>
      </c>
    </row>
    <row r="56" spans="1:17" x14ac:dyDescent="0.25">
      <c r="A56" s="207" t="s">
        <v>301</v>
      </c>
      <c r="B56" s="204"/>
      <c r="C56" s="202">
        <f t="shared" si="19"/>
        <v>0</v>
      </c>
      <c r="D56" s="202">
        <f t="shared" si="24"/>
        <v>0</v>
      </c>
      <c r="E56" s="205"/>
      <c r="F56" s="205"/>
      <c r="G56" s="45"/>
      <c r="H56">
        <f t="shared" si="20"/>
        <v>0</v>
      </c>
      <c r="I56">
        <f t="shared" si="21"/>
        <v>0</v>
      </c>
      <c r="P56" s="4" t="str">
        <f t="shared" si="22"/>
        <v>Scrap value</v>
      </c>
      <c r="Q56" s="52" t="str">
        <f t="shared" si="23"/>
        <v/>
      </c>
    </row>
    <row r="57" spans="1:17" x14ac:dyDescent="0.25">
      <c r="A57" s="207" t="s">
        <v>302</v>
      </c>
      <c r="B57" s="204"/>
      <c r="C57" s="202">
        <f t="shared" si="19"/>
        <v>0</v>
      </c>
      <c r="D57" s="202">
        <f t="shared" si="24"/>
        <v>0</v>
      </c>
      <c r="E57" s="205"/>
      <c r="F57" s="205"/>
      <c r="G57" s="45"/>
      <c r="H57">
        <f t="shared" si="20"/>
        <v>0</v>
      </c>
      <c r="I57">
        <f t="shared" si="21"/>
        <v>0</v>
      </c>
      <c r="P57" s="4" t="str">
        <f t="shared" si="22"/>
        <v>Income, if any</v>
      </c>
      <c r="Q57" s="52" t="str">
        <f t="shared" si="23"/>
        <v/>
      </c>
    </row>
    <row r="58" spans="1:17" x14ac:dyDescent="0.25">
      <c r="A58" s="208" t="s">
        <v>303</v>
      </c>
      <c r="B58" s="204"/>
      <c r="C58" s="202">
        <f t="shared" si="19"/>
        <v>0</v>
      </c>
      <c r="D58" s="202">
        <f t="shared" si="24"/>
        <v>0</v>
      </c>
      <c r="E58" s="205"/>
      <c r="F58" s="205"/>
      <c r="G58" s="45"/>
      <c r="H58">
        <f t="shared" si="20"/>
        <v>0</v>
      </c>
      <c r="I58">
        <f t="shared" si="21"/>
        <v>0</v>
      </c>
      <c r="P58" s="4" t="str">
        <f t="shared" si="22"/>
        <v>Audit costs</v>
      </c>
      <c r="Q58" s="52" t="str">
        <f t="shared" si="23"/>
        <v/>
      </c>
    </row>
    <row r="59" spans="1:17" x14ac:dyDescent="0.25">
      <c r="A59" s="207" t="s">
        <v>304</v>
      </c>
      <c r="B59" s="200">
        <f>SUM(B52:B58)</f>
        <v>0</v>
      </c>
      <c r="C59" s="202">
        <f>SUM(C52:C58)</f>
        <v>0</v>
      </c>
      <c r="D59" s="202">
        <f>SUM(D52:D58)</f>
        <v>0</v>
      </c>
      <c r="E59" s="202">
        <f>SUM(E52:E58)</f>
        <v>0</v>
      </c>
      <c r="F59" s="202">
        <f>SUM(F52:F58)</f>
        <v>0</v>
      </c>
      <c r="G59" s="23">
        <f t="shared" ref="G59" si="25">SUM(G52:G58)</f>
        <v>0</v>
      </c>
      <c r="H59">
        <f>SUM(H52:H58)</f>
        <v>0</v>
      </c>
      <c r="I59">
        <f t="shared" si="21"/>
        <v>0</v>
      </c>
      <c r="P59" s="4" t="str">
        <f t="shared" si="22"/>
        <v>Total excl. OH</v>
      </c>
      <c r="Q59" s="52" t="str">
        <f t="shared" si="23"/>
        <v/>
      </c>
    </row>
    <row r="60" spans="1:17" x14ac:dyDescent="0.25">
      <c r="A60" s="207" t="s">
        <v>1</v>
      </c>
      <c r="B60" s="204"/>
      <c r="C60" s="202">
        <f>IFERROR(IF($G$48="",IF(E60="",B60*$E$48,E60),IF(E60="",B60*$G$48,E60)),0)</f>
        <v>0</v>
      </c>
      <c r="D60" s="202">
        <f>IFERROR(B60-C60-F60,0)</f>
        <v>0</v>
      </c>
      <c r="E60" s="205"/>
      <c r="F60" s="205"/>
      <c r="G60" s="45"/>
      <c r="H60">
        <f>IF(B60="",0,B60)</f>
        <v>0</v>
      </c>
      <c r="I60">
        <f t="shared" si="21"/>
        <v>0</v>
      </c>
      <c r="P60" s="4" t="str">
        <f t="shared" si="22"/>
        <v>OH</v>
      </c>
      <c r="Q60" s="52" t="str">
        <f t="shared" si="23"/>
        <v/>
      </c>
    </row>
    <row r="61" spans="1:17" ht="15.75" thickBot="1" x14ac:dyDescent="0.3">
      <c r="A61" s="209" t="s">
        <v>4</v>
      </c>
      <c r="B61" s="201">
        <f>SUM(B52:B58)+B60</f>
        <v>0</v>
      </c>
      <c r="C61" s="203">
        <f>SUM(C52:C58)+C60</f>
        <v>0</v>
      </c>
      <c r="D61" s="203">
        <f>SUM(D52:D58)+D60</f>
        <v>0</v>
      </c>
      <c r="E61" s="203">
        <f>SUM(E52:E58)+E60</f>
        <v>0</v>
      </c>
      <c r="F61" s="203">
        <f>SUM(F52:F58)+F60</f>
        <v>0</v>
      </c>
      <c r="G61" s="24">
        <f t="shared" ref="G61" si="26">SUM(G52:G58)+G60</f>
        <v>0</v>
      </c>
      <c r="H61">
        <f>SUM(H52:H58)+H60</f>
        <v>0</v>
      </c>
      <c r="I61">
        <f t="shared" si="21"/>
        <v>0</v>
      </c>
      <c r="J61" s="21"/>
      <c r="K61" s="21"/>
      <c r="L61" s="21"/>
      <c r="M61" s="21"/>
      <c r="N61" s="21"/>
      <c r="O61" s="21"/>
      <c r="P61" s="7" t="str">
        <f t="shared" si="22"/>
        <v>Total</v>
      </c>
      <c r="Q61" s="53" t="str">
        <f t="shared" si="23"/>
        <v/>
      </c>
    </row>
    <row r="63" spans="1:17" x14ac:dyDescent="0.25">
      <c r="A63" s="9" t="s">
        <v>305</v>
      </c>
      <c r="B63" s="11"/>
      <c r="C63" s="26" t="s">
        <v>164</v>
      </c>
      <c r="D63" s="9" t="s">
        <v>308</v>
      </c>
      <c r="E63" s="272"/>
      <c r="F63" s="272"/>
    </row>
    <row r="64" spans="1:17" x14ac:dyDescent="0.25">
      <c r="A64" s="9" t="s">
        <v>306</v>
      </c>
      <c r="B64" s="10"/>
      <c r="C64" s="46">
        <f>IF(IF(G64="",E64,G64)="",0,IF(G64="",E64,G64))</f>
        <v>0</v>
      </c>
      <c r="D64" s="9" t="s">
        <v>372</v>
      </c>
      <c r="E64" s="12" t="str">
        <f>_xlfn.IFNA(VLOOKUP(B64,'List of subsidy rates'!$A:$K,MATCH(CONCATENATE(E63," - ",$H$1),'List of subsidy rates'!$A$1:$K$1,0),FALSE),"")</f>
        <v/>
      </c>
      <c r="F64" s="9" t="s">
        <v>373</v>
      </c>
      <c r="G64" s="160"/>
      <c r="H64">
        <f>ROUND(IF(E63="",0,IF(LEFT(E63,6)="Public",B75*0.44,B68*0.3)),2)</f>
        <v>0</v>
      </c>
    </row>
    <row r="65" spans="1:17" x14ac:dyDescent="0.25">
      <c r="A65" s="9" t="s">
        <v>375</v>
      </c>
      <c r="B65" s="164" t="str">
        <f>IF(E63="","",IF(E63="Public research and knowledge dissemination organization",0.44,0.3))</f>
        <v/>
      </c>
      <c r="C65" s="9" t="s">
        <v>349</v>
      </c>
      <c r="D65" s="163" t="str">
        <f>IF(E63="","",IF(LEFT(E63,6)="Public",B75*0.44-B76,B68*0.3-B76))</f>
        <v/>
      </c>
      <c r="E65" s="161"/>
      <c r="F65" s="9"/>
      <c r="G65" s="162"/>
    </row>
    <row r="66" spans="1:17" ht="15.75" thickBot="1" x14ac:dyDescent="0.3"/>
    <row r="67" spans="1:17" ht="30.75" thickBot="1" x14ac:dyDescent="0.3">
      <c r="A67" t="str">
        <f>IF(B77&gt;0,"Ja","")</f>
        <v/>
      </c>
      <c r="B67" s="13" t="s">
        <v>292</v>
      </c>
      <c r="C67" s="196" t="s">
        <v>293</v>
      </c>
      <c r="D67" s="196" t="s">
        <v>294</v>
      </c>
      <c r="E67" s="196" t="s">
        <v>345</v>
      </c>
      <c r="F67" s="196" t="s">
        <v>295</v>
      </c>
      <c r="G67" s="14" t="s">
        <v>296</v>
      </c>
      <c r="J67" s="25" t="s">
        <v>327</v>
      </c>
      <c r="P67" t="str">
        <f>IF(Q77="","",IF(RIGHT(E63,10)="Virksomhed",IF(SUM(Q68:Q76)/COUNT(Q68:Q76)&lt;&gt;Q77,1,""),""))</f>
        <v/>
      </c>
      <c r="Q67" s="26" t="s">
        <v>374</v>
      </c>
    </row>
    <row r="68" spans="1:17" x14ac:dyDescent="0.25">
      <c r="A68" s="206" t="s">
        <v>346</v>
      </c>
      <c r="B68" s="204"/>
      <c r="C68" s="202">
        <f t="shared" ref="C68:C74" si="27">IFERROR(IF($G$64="",IF(E68="",B68*$E$64,E68),IF(E68="",B68*$G$64,E68)),0)</f>
        <v>0</v>
      </c>
      <c r="D68" s="202">
        <f>IFERROR(B68-C68-F68,0)</f>
        <v>0</v>
      </c>
      <c r="E68" s="205"/>
      <c r="F68" s="205"/>
      <c r="G68" s="45"/>
      <c r="H68">
        <f t="shared" ref="H68:H74" si="28">IF(B68="",0,B68)</f>
        <v>0</v>
      </c>
      <c r="I68">
        <f t="shared" ref="I68:I77" si="29">IF($E$63&lt;&gt;"Public research and knowledge dissemination organization",0,IF(B68="",0,B68))</f>
        <v>0</v>
      </c>
      <c r="J68" s="20"/>
      <c r="K68" s="20"/>
      <c r="L68" s="20"/>
      <c r="M68" s="20"/>
      <c r="N68" s="20"/>
      <c r="O68" s="20"/>
      <c r="P68" s="1" t="str">
        <f t="shared" ref="P68:P77" si="30">A68</f>
        <v xml:space="preserve">Salary </v>
      </c>
      <c r="Q68" s="51" t="str">
        <f t="shared" ref="Q68:Q77" si="31">IFERROR(C68/B68,"")</f>
        <v/>
      </c>
    </row>
    <row r="69" spans="1:17" x14ac:dyDescent="0.25">
      <c r="A69" s="207" t="s">
        <v>298</v>
      </c>
      <c r="B69" s="204"/>
      <c r="C69" s="202">
        <f t="shared" si="27"/>
        <v>0</v>
      </c>
      <c r="D69" s="202">
        <f t="shared" ref="D69:D74" si="32">IFERROR(B69-C69-F69,0)</f>
        <v>0</v>
      </c>
      <c r="E69" s="205"/>
      <c r="F69" s="205"/>
      <c r="G69" s="45"/>
      <c r="H69">
        <f t="shared" si="28"/>
        <v>0</v>
      </c>
      <c r="I69">
        <f t="shared" si="29"/>
        <v>0</v>
      </c>
      <c r="P69" s="4" t="str">
        <f t="shared" si="30"/>
        <v>External assistance</v>
      </c>
      <c r="Q69" s="52" t="str">
        <f t="shared" si="31"/>
        <v/>
      </c>
    </row>
    <row r="70" spans="1:17" x14ac:dyDescent="0.25">
      <c r="A70" s="207" t="s">
        <v>299</v>
      </c>
      <c r="B70" s="204"/>
      <c r="C70" s="202">
        <f t="shared" si="27"/>
        <v>0</v>
      </c>
      <c r="D70" s="202">
        <f t="shared" si="32"/>
        <v>0</v>
      </c>
      <c r="E70" s="205"/>
      <c r="F70" s="205"/>
      <c r="G70" s="45"/>
      <c r="H70">
        <f t="shared" si="28"/>
        <v>0</v>
      </c>
      <c r="I70">
        <f t="shared" si="29"/>
        <v>0</v>
      </c>
      <c r="P70" s="4" t="str">
        <f t="shared" si="30"/>
        <v>Other costs</v>
      </c>
      <c r="Q70" s="52" t="str">
        <f t="shared" si="31"/>
        <v/>
      </c>
    </row>
    <row r="71" spans="1:17" x14ac:dyDescent="0.25">
      <c r="A71" s="207" t="s">
        <v>300</v>
      </c>
      <c r="B71" s="204"/>
      <c r="C71" s="202">
        <f t="shared" si="27"/>
        <v>0</v>
      </c>
      <c r="D71" s="202">
        <f t="shared" si="32"/>
        <v>0</v>
      </c>
      <c r="E71" s="205"/>
      <c r="F71" s="205"/>
      <c r="G71" s="45"/>
      <c r="H71">
        <f t="shared" si="28"/>
        <v>0</v>
      </c>
      <c r="I71">
        <f t="shared" si="29"/>
        <v>0</v>
      </c>
      <c r="P71" s="4" t="str">
        <f t="shared" si="30"/>
        <v>Apparatus/equipment</v>
      </c>
      <c r="Q71" s="52" t="str">
        <f t="shared" si="31"/>
        <v/>
      </c>
    </row>
    <row r="72" spans="1:17" x14ac:dyDescent="0.25">
      <c r="A72" s="207" t="s">
        <v>301</v>
      </c>
      <c r="B72" s="204"/>
      <c r="C72" s="202">
        <f t="shared" si="27"/>
        <v>0</v>
      </c>
      <c r="D72" s="202">
        <f t="shared" si="32"/>
        <v>0</v>
      </c>
      <c r="E72" s="205"/>
      <c r="F72" s="205"/>
      <c r="G72" s="45"/>
      <c r="H72">
        <f t="shared" si="28"/>
        <v>0</v>
      </c>
      <c r="I72">
        <f t="shared" si="29"/>
        <v>0</v>
      </c>
      <c r="P72" s="4" t="str">
        <f t="shared" si="30"/>
        <v>Scrap value</v>
      </c>
      <c r="Q72" s="52" t="str">
        <f t="shared" si="31"/>
        <v/>
      </c>
    </row>
    <row r="73" spans="1:17" x14ac:dyDescent="0.25">
      <c r="A73" s="207" t="s">
        <v>302</v>
      </c>
      <c r="B73" s="204"/>
      <c r="C73" s="202">
        <f t="shared" si="27"/>
        <v>0</v>
      </c>
      <c r="D73" s="202">
        <f t="shared" si="32"/>
        <v>0</v>
      </c>
      <c r="E73" s="205"/>
      <c r="F73" s="205"/>
      <c r="G73" s="45"/>
      <c r="H73">
        <f t="shared" si="28"/>
        <v>0</v>
      </c>
      <c r="I73">
        <f t="shared" si="29"/>
        <v>0</v>
      </c>
      <c r="P73" s="4" t="str">
        <f t="shared" si="30"/>
        <v>Income, if any</v>
      </c>
      <c r="Q73" s="52" t="str">
        <f t="shared" si="31"/>
        <v/>
      </c>
    </row>
    <row r="74" spans="1:17" x14ac:dyDescent="0.25">
      <c r="A74" s="208" t="s">
        <v>303</v>
      </c>
      <c r="B74" s="204"/>
      <c r="C74" s="202">
        <f t="shared" si="27"/>
        <v>0</v>
      </c>
      <c r="D74" s="202">
        <f t="shared" si="32"/>
        <v>0</v>
      </c>
      <c r="E74" s="205"/>
      <c r="F74" s="205"/>
      <c r="G74" s="45"/>
      <c r="H74">
        <f t="shared" si="28"/>
        <v>0</v>
      </c>
      <c r="I74">
        <f t="shared" si="29"/>
        <v>0</v>
      </c>
      <c r="P74" s="4" t="str">
        <f t="shared" si="30"/>
        <v>Audit costs</v>
      </c>
      <c r="Q74" s="52" t="str">
        <f t="shared" si="31"/>
        <v/>
      </c>
    </row>
    <row r="75" spans="1:17" x14ac:dyDescent="0.25">
      <c r="A75" s="207" t="s">
        <v>304</v>
      </c>
      <c r="B75" s="200">
        <f>SUM(B68:B74)</f>
        <v>0</v>
      </c>
      <c r="C75" s="202">
        <f>SUM(C68:C74)</f>
        <v>0</v>
      </c>
      <c r="D75" s="202">
        <f>SUM(D68:D74)</f>
        <v>0</v>
      </c>
      <c r="E75" s="202">
        <f>SUM(E68:E74)</f>
        <v>0</v>
      </c>
      <c r="F75" s="202">
        <f>SUM(F68:F74)</f>
        <v>0</v>
      </c>
      <c r="G75" s="23">
        <f t="shared" ref="G75" si="33">SUM(G68:G74)</f>
        <v>0</v>
      </c>
      <c r="H75">
        <f>SUM(H68:H74)</f>
        <v>0</v>
      </c>
      <c r="I75">
        <f t="shared" si="29"/>
        <v>0</v>
      </c>
      <c r="P75" s="4" t="str">
        <f t="shared" si="30"/>
        <v>Total excl. OH</v>
      </c>
      <c r="Q75" s="52" t="str">
        <f t="shared" si="31"/>
        <v/>
      </c>
    </row>
    <row r="76" spans="1:17" x14ac:dyDescent="0.25">
      <c r="A76" s="207" t="s">
        <v>1</v>
      </c>
      <c r="B76" s="204"/>
      <c r="C76" s="202">
        <f>IFERROR(IF($G$64="",IF(E76="",B76*$E$64,E76),IF(E76="",B76*$G$64,E76)),0)</f>
        <v>0</v>
      </c>
      <c r="D76" s="202">
        <f>IFERROR(B76-C76-F76,0)</f>
        <v>0</v>
      </c>
      <c r="E76" s="205"/>
      <c r="F76" s="205"/>
      <c r="G76" s="45"/>
      <c r="H76">
        <f>IF(B76="",0,B76)</f>
        <v>0</v>
      </c>
      <c r="I76">
        <f t="shared" si="29"/>
        <v>0</v>
      </c>
      <c r="P76" s="4" t="str">
        <f t="shared" si="30"/>
        <v>OH</v>
      </c>
      <c r="Q76" s="52" t="str">
        <f t="shared" si="31"/>
        <v/>
      </c>
    </row>
    <row r="77" spans="1:17" ht="15.75" thickBot="1" x14ac:dyDescent="0.3">
      <c r="A77" s="209" t="s">
        <v>4</v>
      </c>
      <c r="B77" s="201">
        <f>SUM(B68:B74)+B76</f>
        <v>0</v>
      </c>
      <c r="C77" s="203">
        <f>SUM(C68:C74)+C76</f>
        <v>0</v>
      </c>
      <c r="D77" s="203">
        <f>SUM(D68:D74)+D76</f>
        <v>0</v>
      </c>
      <c r="E77" s="203">
        <f>SUM(E68:E74)+E76</f>
        <v>0</v>
      </c>
      <c r="F77" s="203">
        <f>SUM(F68:F74)+F76</f>
        <v>0</v>
      </c>
      <c r="G77" s="24">
        <f t="shared" ref="G77" si="34">SUM(G68:G74)+G76</f>
        <v>0</v>
      </c>
      <c r="H77">
        <f>SUM(H68:H74)+H76</f>
        <v>0</v>
      </c>
      <c r="I77">
        <f t="shared" si="29"/>
        <v>0</v>
      </c>
      <c r="J77" s="21"/>
      <c r="K77" s="21"/>
      <c r="L77" s="21"/>
      <c r="M77" s="21"/>
      <c r="N77" s="21"/>
      <c r="O77" s="21"/>
      <c r="P77" s="7" t="str">
        <f t="shared" si="30"/>
        <v>Total</v>
      </c>
      <c r="Q77" s="53" t="str">
        <f t="shared" si="31"/>
        <v/>
      </c>
    </row>
    <row r="79" spans="1:17" x14ac:dyDescent="0.25">
      <c r="A79" s="9" t="s">
        <v>305</v>
      </c>
      <c r="B79" s="11"/>
      <c r="C79" s="26" t="s">
        <v>309</v>
      </c>
      <c r="D79" s="9" t="s">
        <v>308</v>
      </c>
      <c r="E79" s="272"/>
      <c r="F79" s="272"/>
    </row>
    <row r="80" spans="1:17" x14ac:dyDescent="0.25">
      <c r="A80" s="9" t="s">
        <v>306</v>
      </c>
      <c r="B80" s="10"/>
      <c r="C80" s="46">
        <f>IF(IF(G80="",E80,G80)="",0,IF(G80="",E80,G80))</f>
        <v>0</v>
      </c>
      <c r="D80" s="9" t="s">
        <v>372</v>
      </c>
      <c r="E80" s="12" t="str">
        <f>_xlfn.IFNA(VLOOKUP(B80,'List of subsidy rates'!$A:$K,MATCH(CONCATENATE(E79," - ",$H$1),'List of subsidy rates'!$A$1:$K$1,0),FALSE),"")</f>
        <v/>
      </c>
      <c r="F80" s="9" t="s">
        <v>373</v>
      </c>
      <c r="G80" s="160"/>
      <c r="H80">
        <f>ROUND(IF(E79="",0,IF(LEFT(E79,6)="Public",B91*0.44,B84*0.3)),2)</f>
        <v>0</v>
      </c>
    </row>
    <row r="81" spans="1:17" x14ac:dyDescent="0.25">
      <c r="A81" s="9" t="s">
        <v>375</v>
      </c>
      <c r="B81" s="164" t="str">
        <f>IF(E79="","",IF(E79="Public research and knowledge dissemination organization",0.44,0.3))</f>
        <v/>
      </c>
      <c r="C81" s="9" t="s">
        <v>349</v>
      </c>
      <c r="D81" s="163" t="str">
        <f>IF(E79="","",IF(LEFT(E79,6)="Public",B91*0.44-B92,B84*0.3-B92))</f>
        <v/>
      </c>
      <c r="E81" s="161"/>
      <c r="F81" s="9"/>
      <c r="G81" s="162"/>
    </row>
    <row r="82" spans="1:17" ht="15.75" thickBot="1" x14ac:dyDescent="0.3"/>
    <row r="83" spans="1:17" ht="30.75" thickBot="1" x14ac:dyDescent="0.3">
      <c r="A83" t="str">
        <f>IF(B93&gt;0,"Ja","")</f>
        <v/>
      </c>
      <c r="B83" s="13" t="s">
        <v>292</v>
      </c>
      <c r="C83" s="196" t="s">
        <v>293</v>
      </c>
      <c r="D83" s="196" t="s">
        <v>294</v>
      </c>
      <c r="E83" s="196" t="s">
        <v>345</v>
      </c>
      <c r="F83" s="196" t="s">
        <v>295</v>
      </c>
      <c r="G83" s="14" t="s">
        <v>296</v>
      </c>
      <c r="J83" s="25" t="s">
        <v>327</v>
      </c>
      <c r="P83" t="str">
        <f>IF(Q93="","",IF(RIGHT(E79,10)="Virksomhed",IF(SUM(Q84:Q92)/COUNT(Q84:Q92)&lt;&gt;Q93,1,""),""))</f>
        <v/>
      </c>
      <c r="Q83" s="26" t="s">
        <v>374</v>
      </c>
    </row>
    <row r="84" spans="1:17" x14ac:dyDescent="0.25">
      <c r="A84" s="206" t="s">
        <v>346</v>
      </c>
      <c r="B84" s="204"/>
      <c r="C84" s="202">
        <f t="shared" ref="C84:C90" si="35">IFERROR(IF($G$80="",IF(E84="",B84*$E$80,E84),IF(E84="",B84*$G$80,E84)),0)</f>
        <v>0</v>
      </c>
      <c r="D84" s="202">
        <f>IFERROR(B84-C84-F84,0)</f>
        <v>0</v>
      </c>
      <c r="E84" s="205"/>
      <c r="F84" s="205"/>
      <c r="G84" s="45"/>
      <c r="H84">
        <f t="shared" ref="H84:H90" si="36">IF(B84="",0,B84)</f>
        <v>0</v>
      </c>
      <c r="I84">
        <f t="shared" ref="I84:I93" si="37">IF($E$79&lt;&gt;"Public research and knowledge dissemination organization",0,IF(B84="",0,B84))</f>
        <v>0</v>
      </c>
      <c r="J84" s="20"/>
      <c r="K84" s="20"/>
      <c r="L84" s="20"/>
      <c r="M84" s="20"/>
      <c r="N84" s="20"/>
      <c r="O84" s="20"/>
      <c r="P84" s="1" t="str">
        <f t="shared" ref="P84:P93" si="38">A84</f>
        <v xml:space="preserve">Salary </v>
      </c>
      <c r="Q84" s="51" t="str">
        <f t="shared" ref="Q84:Q93" si="39">IFERROR(C84/B84,"")</f>
        <v/>
      </c>
    </row>
    <row r="85" spans="1:17" x14ac:dyDescent="0.25">
      <c r="A85" s="207" t="s">
        <v>298</v>
      </c>
      <c r="B85" s="204"/>
      <c r="C85" s="202">
        <f t="shared" si="35"/>
        <v>0</v>
      </c>
      <c r="D85" s="202">
        <f t="shared" ref="D85:D90" si="40">IFERROR(B85-C85-F85,0)</f>
        <v>0</v>
      </c>
      <c r="E85" s="205"/>
      <c r="F85" s="205"/>
      <c r="G85" s="45"/>
      <c r="H85">
        <f t="shared" si="36"/>
        <v>0</v>
      </c>
      <c r="I85">
        <f t="shared" si="37"/>
        <v>0</v>
      </c>
      <c r="P85" s="4" t="str">
        <f t="shared" si="38"/>
        <v>External assistance</v>
      </c>
      <c r="Q85" s="52" t="str">
        <f t="shared" si="39"/>
        <v/>
      </c>
    </row>
    <row r="86" spans="1:17" x14ac:dyDescent="0.25">
      <c r="A86" s="207" t="s">
        <v>299</v>
      </c>
      <c r="B86" s="204"/>
      <c r="C86" s="202">
        <f t="shared" si="35"/>
        <v>0</v>
      </c>
      <c r="D86" s="202">
        <f t="shared" si="40"/>
        <v>0</v>
      </c>
      <c r="E86" s="205"/>
      <c r="F86" s="205"/>
      <c r="G86" s="45"/>
      <c r="H86">
        <f t="shared" si="36"/>
        <v>0</v>
      </c>
      <c r="I86">
        <f t="shared" si="37"/>
        <v>0</v>
      </c>
      <c r="P86" s="4" t="str">
        <f t="shared" si="38"/>
        <v>Other costs</v>
      </c>
      <c r="Q86" s="52" t="str">
        <f t="shared" si="39"/>
        <v/>
      </c>
    </row>
    <row r="87" spans="1:17" x14ac:dyDescent="0.25">
      <c r="A87" s="207" t="s">
        <v>300</v>
      </c>
      <c r="B87" s="204"/>
      <c r="C87" s="202">
        <f t="shared" si="35"/>
        <v>0</v>
      </c>
      <c r="D87" s="202">
        <f t="shared" si="40"/>
        <v>0</v>
      </c>
      <c r="E87" s="205"/>
      <c r="F87" s="205"/>
      <c r="G87" s="45"/>
      <c r="H87">
        <f t="shared" si="36"/>
        <v>0</v>
      </c>
      <c r="I87">
        <f t="shared" si="37"/>
        <v>0</v>
      </c>
      <c r="P87" s="4" t="str">
        <f t="shared" si="38"/>
        <v>Apparatus/equipment</v>
      </c>
      <c r="Q87" s="52" t="str">
        <f t="shared" si="39"/>
        <v/>
      </c>
    </row>
    <row r="88" spans="1:17" x14ac:dyDescent="0.25">
      <c r="A88" s="207" t="s">
        <v>301</v>
      </c>
      <c r="B88" s="204"/>
      <c r="C88" s="202">
        <f t="shared" si="35"/>
        <v>0</v>
      </c>
      <c r="D88" s="202">
        <f t="shared" si="40"/>
        <v>0</v>
      </c>
      <c r="E88" s="205"/>
      <c r="F88" s="205"/>
      <c r="G88" s="45"/>
      <c r="H88">
        <f t="shared" si="36"/>
        <v>0</v>
      </c>
      <c r="I88">
        <f t="shared" si="37"/>
        <v>0</v>
      </c>
      <c r="P88" s="4" t="str">
        <f t="shared" si="38"/>
        <v>Scrap value</v>
      </c>
      <c r="Q88" s="52" t="str">
        <f t="shared" si="39"/>
        <v/>
      </c>
    </row>
    <row r="89" spans="1:17" x14ac:dyDescent="0.25">
      <c r="A89" s="207" t="s">
        <v>302</v>
      </c>
      <c r="B89" s="204"/>
      <c r="C89" s="202">
        <f t="shared" si="35"/>
        <v>0</v>
      </c>
      <c r="D89" s="202">
        <f t="shared" si="40"/>
        <v>0</v>
      </c>
      <c r="E89" s="205"/>
      <c r="F89" s="205"/>
      <c r="G89" s="45"/>
      <c r="H89">
        <f t="shared" si="36"/>
        <v>0</v>
      </c>
      <c r="I89">
        <f t="shared" si="37"/>
        <v>0</v>
      </c>
      <c r="P89" s="4" t="str">
        <f t="shared" si="38"/>
        <v>Income, if any</v>
      </c>
      <c r="Q89" s="52" t="str">
        <f t="shared" si="39"/>
        <v/>
      </c>
    </row>
    <row r="90" spans="1:17" x14ac:dyDescent="0.25">
      <c r="A90" s="208" t="s">
        <v>303</v>
      </c>
      <c r="B90" s="204"/>
      <c r="C90" s="202">
        <f t="shared" si="35"/>
        <v>0</v>
      </c>
      <c r="D90" s="202">
        <f t="shared" si="40"/>
        <v>0</v>
      </c>
      <c r="E90" s="205"/>
      <c r="F90" s="205"/>
      <c r="G90" s="45"/>
      <c r="H90">
        <f t="shared" si="36"/>
        <v>0</v>
      </c>
      <c r="I90">
        <f t="shared" si="37"/>
        <v>0</v>
      </c>
      <c r="P90" s="4" t="str">
        <f t="shared" si="38"/>
        <v>Audit costs</v>
      </c>
      <c r="Q90" s="52" t="str">
        <f t="shared" si="39"/>
        <v/>
      </c>
    </row>
    <row r="91" spans="1:17" x14ac:dyDescent="0.25">
      <c r="A91" s="207" t="s">
        <v>304</v>
      </c>
      <c r="B91" s="200">
        <f>SUM(B84:B90)</f>
        <v>0</v>
      </c>
      <c r="C91" s="202">
        <f>SUM(C84:C90)</f>
        <v>0</v>
      </c>
      <c r="D91" s="202">
        <f>SUM(D84:D90)</f>
        <v>0</v>
      </c>
      <c r="E91" s="202">
        <f>SUM(E84:E90)</f>
        <v>0</v>
      </c>
      <c r="F91" s="202">
        <f>SUM(F84:F90)</f>
        <v>0</v>
      </c>
      <c r="G91" s="23">
        <f t="shared" ref="G91" si="41">SUM(G84:G90)</f>
        <v>0</v>
      </c>
      <c r="H91">
        <f>SUM(H84:H90)</f>
        <v>0</v>
      </c>
      <c r="I91">
        <f t="shared" si="37"/>
        <v>0</v>
      </c>
      <c r="P91" s="4" t="str">
        <f t="shared" si="38"/>
        <v>Total excl. OH</v>
      </c>
      <c r="Q91" s="52" t="str">
        <f t="shared" si="39"/>
        <v/>
      </c>
    </row>
    <row r="92" spans="1:17" x14ac:dyDescent="0.25">
      <c r="A92" s="207" t="s">
        <v>1</v>
      </c>
      <c r="B92" s="204"/>
      <c r="C92" s="202">
        <f>IFERROR(IF($G$80="",IF(E92="",B92*$E$80,E92),IF(E92="",B92*$G$80,E92)),0)</f>
        <v>0</v>
      </c>
      <c r="D92" s="202">
        <f>IFERROR(B92-C92-F92,0)</f>
        <v>0</v>
      </c>
      <c r="E92" s="205"/>
      <c r="F92" s="205"/>
      <c r="G92" s="45"/>
      <c r="H92">
        <f>IF(B92="",0,B92)</f>
        <v>0</v>
      </c>
      <c r="I92">
        <f t="shared" si="37"/>
        <v>0</v>
      </c>
      <c r="P92" s="4" t="str">
        <f t="shared" si="38"/>
        <v>OH</v>
      </c>
      <c r="Q92" s="52" t="str">
        <f t="shared" si="39"/>
        <v/>
      </c>
    </row>
    <row r="93" spans="1:17" ht="15.75" thickBot="1" x14ac:dyDescent="0.3">
      <c r="A93" s="209" t="s">
        <v>4</v>
      </c>
      <c r="B93" s="201">
        <f>SUM(B84:B90)+B92</f>
        <v>0</v>
      </c>
      <c r="C93" s="203">
        <f>SUM(C84:C90)+C92</f>
        <v>0</v>
      </c>
      <c r="D93" s="203">
        <f>SUM(D84:D90)+D92</f>
        <v>0</v>
      </c>
      <c r="E93" s="203">
        <f>SUM(E84:E90)+E92</f>
        <v>0</v>
      </c>
      <c r="F93" s="203">
        <f>SUM(F84:F90)+F92</f>
        <v>0</v>
      </c>
      <c r="G93" s="24">
        <f t="shared" ref="G93" si="42">SUM(G84:G90)+G92</f>
        <v>0</v>
      </c>
      <c r="H93">
        <f>SUM(H84:H90)+H92</f>
        <v>0</v>
      </c>
      <c r="I93">
        <f t="shared" si="37"/>
        <v>0</v>
      </c>
      <c r="J93" s="21"/>
      <c r="K93" s="21"/>
      <c r="L93" s="21"/>
      <c r="M93" s="21"/>
      <c r="N93" s="21"/>
      <c r="O93" s="21"/>
      <c r="P93" s="7" t="str">
        <f t="shared" si="38"/>
        <v>Total</v>
      </c>
      <c r="Q93" s="53" t="str">
        <f t="shared" si="39"/>
        <v/>
      </c>
    </row>
    <row r="95" spans="1:17" x14ac:dyDescent="0.25">
      <c r="A95" s="9" t="s">
        <v>305</v>
      </c>
      <c r="B95" s="11"/>
      <c r="C95" s="26" t="s">
        <v>310</v>
      </c>
      <c r="D95" s="9" t="s">
        <v>308</v>
      </c>
      <c r="E95" s="272"/>
      <c r="F95" s="272"/>
    </row>
    <row r="96" spans="1:17" x14ac:dyDescent="0.25">
      <c r="A96" s="9" t="s">
        <v>306</v>
      </c>
      <c r="B96" s="10"/>
      <c r="C96" s="46">
        <f>IF(IF(G96="",E96,G96)="",0,IF(G96="",E96,G96))</f>
        <v>0</v>
      </c>
      <c r="D96" s="9" t="s">
        <v>372</v>
      </c>
      <c r="E96" s="12" t="str">
        <f>_xlfn.IFNA(VLOOKUP(B96,'List of subsidy rates'!$A:$K,MATCH(CONCATENATE(E95," - ",$H$1),'List of subsidy rates'!$A$1:$K$1,0),FALSE),"")</f>
        <v/>
      </c>
      <c r="F96" s="9" t="s">
        <v>373</v>
      </c>
      <c r="G96" s="160"/>
      <c r="H96">
        <f>ROUND(IF(E95="",0,IF(LEFT(E95,6)="Public",B107*0.44,B100*0.3)),2)</f>
        <v>0</v>
      </c>
    </row>
    <row r="97" spans="1:17" x14ac:dyDescent="0.25">
      <c r="A97" s="9" t="s">
        <v>375</v>
      </c>
      <c r="B97" s="164" t="str">
        <f>IF(E95="","",IF(E95="Public research and knowledge dissemination organization",0.44,0.3))</f>
        <v/>
      </c>
      <c r="C97" s="9" t="s">
        <v>349</v>
      </c>
      <c r="D97" s="163" t="str">
        <f>IF(E95="","",IF(LEFT(E95,6)="Public",B107*0.44-B108,B100*0.3-B108))</f>
        <v/>
      </c>
      <c r="E97" s="161"/>
      <c r="F97" s="9"/>
      <c r="G97" s="162"/>
    </row>
    <row r="98" spans="1:17" ht="15.75" thickBot="1" x14ac:dyDescent="0.3"/>
    <row r="99" spans="1:17" ht="30.75" thickBot="1" x14ac:dyDescent="0.3">
      <c r="A99" t="str">
        <f>IF(B109&gt;0,"Ja","")</f>
        <v/>
      </c>
      <c r="B99" s="13" t="s">
        <v>292</v>
      </c>
      <c r="C99" s="196" t="s">
        <v>293</v>
      </c>
      <c r="D99" s="196" t="s">
        <v>294</v>
      </c>
      <c r="E99" s="196" t="s">
        <v>345</v>
      </c>
      <c r="F99" s="196" t="s">
        <v>295</v>
      </c>
      <c r="G99" s="14" t="s">
        <v>296</v>
      </c>
      <c r="J99" s="25" t="s">
        <v>327</v>
      </c>
      <c r="P99" t="str">
        <f>IF(Q109="","",IF(RIGHT(E95,10)="Virksomhed",IF(SUM(Q100:Q108)/COUNT(Q100:Q108)&lt;&gt;Q109,1,""),""))</f>
        <v/>
      </c>
      <c r="Q99" s="26" t="s">
        <v>374</v>
      </c>
    </row>
    <row r="100" spans="1:17" x14ac:dyDescent="0.25">
      <c r="A100" s="206" t="s">
        <v>346</v>
      </c>
      <c r="B100" s="204"/>
      <c r="C100" s="202">
        <f t="shared" ref="C100:C106" si="43">IFERROR(IF($G$96="",IF(E100="",B100*$E$96,E100),IF(E100="",B100*$G$96,E100)),0)</f>
        <v>0</v>
      </c>
      <c r="D100" s="202">
        <f>IFERROR(B100-C100-F100,0)</f>
        <v>0</v>
      </c>
      <c r="E100" s="205"/>
      <c r="F100" s="205"/>
      <c r="G100" s="45"/>
      <c r="H100">
        <f t="shared" ref="H100:H106" si="44">IF(B100="",0,B100)</f>
        <v>0</v>
      </c>
      <c r="I100">
        <f t="shared" ref="I100:I109" si="45">IF($E$95&lt;&gt;"Public research and knowledge dissemination organization",0,IF(B100="",0,B100))</f>
        <v>0</v>
      </c>
      <c r="J100" s="20"/>
      <c r="K100" s="20"/>
      <c r="L100" s="20"/>
      <c r="M100" s="20"/>
      <c r="N100" s="20"/>
      <c r="O100" s="20"/>
      <c r="P100" s="1" t="str">
        <f t="shared" ref="P100:P109" si="46">A100</f>
        <v xml:space="preserve">Salary </v>
      </c>
      <c r="Q100" s="51" t="str">
        <f t="shared" ref="Q100:Q109" si="47">IFERROR(C100/B100,"")</f>
        <v/>
      </c>
    </row>
    <row r="101" spans="1:17" x14ac:dyDescent="0.25">
      <c r="A101" s="207" t="s">
        <v>298</v>
      </c>
      <c r="B101" s="204"/>
      <c r="C101" s="202">
        <f t="shared" si="43"/>
        <v>0</v>
      </c>
      <c r="D101" s="202">
        <f t="shared" ref="D101:D106" si="48">IFERROR(B101-C101-F101,0)</f>
        <v>0</v>
      </c>
      <c r="E101" s="205"/>
      <c r="F101" s="205"/>
      <c r="G101" s="45"/>
      <c r="H101">
        <f t="shared" si="44"/>
        <v>0</v>
      </c>
      <c r="I101">
        <f t="shared" si="45"/>
        <v>0</v>
      </c>
      <c r="P101" s="4" t="str">
        <f t="shared" si="46"/>
        <v>External assistance</v>
      </c>
      <c r="Q101" s="52" t="str">
        <f t="shared" si="47"/>
        <v/>
      </c>
    </row>
    <row r="102" spans="1:17" x14ac:dyDescent="0.25">
      <c r="A102" s="207" t="s">
        <v>299</v>
      </c>
      <c r="B102" s="204"/>
      <c r="C102" s="202">
        <f t="shared" si="43"/>
        <v>0</v>
      </c>
      <c r="D102" s="202">
        <f t="shared" si="48"/>
        <v>0</v>
      </c>
      <c r="E102" s="205"/>
      <c r="F102" s="205"/>
      <c r="G102" s="45"/>
      <c r="H102">
        <f t="shared" si="44"/>
        <v>0</v>
      </c>
      <c r="I102">
        <f t="shared" si="45"/>
        <v>0</v>
      </c>
      <c r="P102" s="4" t="str">
        <f t="shared" si="46"/>
        <v>Other costs</v>
      </c>
      <c r="Q102" s="52" t="str">
        <f t="shared" si="47"/>
        <v/>
      </c>
    </row>
    <row r="103" spans="1:17" x14ac:dyDescent="0.25">
      <c r="A103" s="207" t="s">
        <v>300</v>
      </c>
      <c r="B103" s="204"/>
      <c r="C103" s="202">
        <f t="shared" si="43"/>
        <v>0</v>
      </c>
      <c r="D103" s="202">
        <f t="shared" si="48"/>
        <v>0</v>
      </c>
      <c r="E103" s="205"/>
      <c r="F103" s="205"/>
      <c r="G103" s="45"/>
      <c r="H103">
        <f t="shared" si="44"/>
        <v>0</v>
      </c>
      <c r="I103">
        <f t="shared" si="45"/>
        <v>0</v>
      </c>
      <c r="P103" s="4" t="str">
        <f t="shared" si="46"/>
        <v>Apparatus/equipment</v>
      </c>
      <c r="Q103" s="52" t="str">
        <f t="shared" si="47"/>
        <v/>
      </c>
    </row>
    <row r="104" spans="1:17" x14ac:dyDescent="0.25">
      <c r="A104" s="207" t="s">
        <v>301</v>
      </c>
      <c r="B104" s="204"/>
      <c r="C104" s="202">
        <f t="shared" si="43"/>
        <v>0</v>
      </c>
      <c r="D104" s="202">
        <f t="shared" si="48"/>
        <v>0</v>
      </c>
      <c r="E104" s="205"/>
      <c r="F104" s="205"/>
      <c r="G104" s="45"/>
      <c r="H104">
        <f t="shared" si="44"/>
        <v>0</v>
      </c>
      <c r="I104">
        <f t="shared" si="45"/>
        <v>0</v>
      </c>
      <c r="P104" s="4" t="str">
        <f t="shared" si="46"/>
        <v>Scrap value</v>
      </c>
      <c r="Q104" s="52" t="str">
        <f t="shared" si="47"/>
        <v/>
      </c>
    </row>
    <row r="105" spans="1:17" x14ac:dyDescent="0.25">
      <c r="A105" s="207" t="s">
        <v>302</v>
      </c>
      <c r="B105" s="204"/>
      <c r="C105" s="202">
        <f t="shared" si="43"/>
        <v>0</v>
      </c>
      <c r="D105" s="202">
        <f t="shared" si="48"/>
        <v>0</v>
      </c>
      <c r="E105" s="205"/>
      <c r="F105" s="205"/>
      <c r="G105" s="45"/>
      <c r="H105">
        <f t="shared" si="44"/>
        <v>0</v>
      </c>
      <c r="I105">
        <f t="shared" si="45"/>
        <v>0</v>
      </c>
      <c r="P105" s="4" t="str">
        <f t="shared" si="46"/>
        <v>Income, if any</v>
      </c>
      <c r="Q105" s="52" t="str">
        <f t="shared" si="47"/>
        <v/>
      </c>
    </row>
    <row r="106" spans="1:17" x14ac:dyDescent="0.25">
      <c r="A106" s="208" t="s">
        <v>303</v>
      </c>
      <c r="B106" s="204"/>
      <c r="C106" s="202">
        <f t="shared" si="43"/>
        <v>0</v>
      </c>
      <c r="D106" s="202">
        <f t="shared" si="48"/>
        <v>0</v>
      </c>
      <c r="E106" s="205"/>
      <c r="F106" s="205"/>
      <c r="G106" s="45"/>
      <c r="H106">
        <f t="shared" si="44"/>
        <v>0</v>
      </c>
      <c r="I106">
        <f t="shared" si="45"/>
        <v>0</v>
      </c>
      <c r="P106" s="4" t="str">
        <f t="shared" si="46"/>
        <v>Audit costs</v>
      </c>
      <c r="Q106" s="52" t="str">
        <f t="shared" si="47"/>
        <v/>
      </c>
    </row>
    <row r="107" spans="1:17" x14ac:dyDescent="0.25">
      <c r="A107" s="207" t="s">
        <v>304</v>
      </c>
      <c r="B107" s="200">
        <f>SUM(B100:B106)</f>
        <v>0</v>
      </c>
      <c r="C107" s="202">
        <f>SUM(C100:C106)</f>
        <v>0</v>
      </c>
      <c r="D107" s="202">
        <f>SUM(D100:D106)</f>
        <v>0</v>
      </c>
      <c r="E107" s="202">
        <f>SUM(E100:E106)</f>
        <v>0</v>
      </c>
      <c r="F107" s="202">
        <f>SUM(F100:F106)</f>
        <v>0</v>
      </c>
      <c r="G107" s="23">
        <f t="shared" ref="G107" si="49">SUM(G100:G106)</f>
        <v>0</v>
      </c>
      <c r="H107">
        <f>SUM(H100:H106)</f>
        <v>0</v>
      </c>
      <c r="I107">
        <f t="shared" si="45"/>
        <v>0</v>
      </c>
      <c r="P107" s="4" t="str">
        <f t="shared" si="46"/>
        <v>Total excl. OH</v>
      </c>
      <c r="Q107" s="52" t="str">
        <f t="shared" si="47"/>
        <v/>
      </c>
    </row>
    <row r="108" spans="1:17" x14ac:dyDescent="0.25">
      <c r="A108" s="207" t="s">
        <v>1</v>
      </c>
      <c r="B108" s="204"/>
      <c r="C108" s="202">
        <f>IFERROR(IF($G$96="",IF(E108="",B108*$E$96,E108),IF(E108="",B108*$G$96,E108)),0)</f>
        <v>0</v>
      </c>
      <c r="D108" s="202">
        <f>IFERROR(B108-C108-F108,0)</f>
        <v>0</v>
      </c>
      <c r="E108" s="205"/>
      <c r="F108" s="205"/>
      <c r="G108" s="45"/>
      <c r="H108">
        <f>IF(B108="",0,B108)</f>
        <v>0</v>
      </c>
      <c r="I108">
        <f t="shared" si="45"/>
        <v>0</v>
      </c>
      <c r="P108" s="4" t="str">
        <f t="shared" si="46"/>
        <v>OH</v>
      </c>
      <c r="Q108" s="52" t="str">
        <f t="shared" si="47"/>
        <v/>
      </c>
    </row>
    <row r="109" spans="1:17" ht="15.75" thickBot="1" x14ac:dyDescent="0.3">
      <c r="A109" s="209" t="s">
        <v>4</v>
      </c>
      <c r="B109" s="201">
        <f>SUM(B100:B106)+B108</f>
        <v>0</v>
      </c>
      <c r="C109" s="203">
        <f>SUM(C100:C106)+C108</f>
        <v>0</v>
      </c>
      <c r="D109" s="203">
        <f>SUM(D100:D106)+D108</f>
        <v>0</v>
      </c>
      <c r="E109" s="203">
        <f>SUM(E100:E106)+E108</f>
        <v>0</v>
      </c>
      <c r="F109" s="203">
        <f>SUM(F100:F106)+F108</f>
        <v>0</v>
      </c>
      <c r="G109" s="24">
        <f t="shared" ref="G109" si="50">SUM(G100:G106)+G108</f>
        <v>0</v>
      </c>
      <c r="H109">
        <f>SUM(H100:H106)+H108</f>
        <v>0</v>
      </c>
      <c r="I109">
        <f t="shared" si="45"/>
        <v>0</v>
      </c>
      <c r="J109" s="21"/>
      <c r="K109" s="21"/>
      <c r="L109" s="21"/>
      <c r="M109" s="21"/>
      <c r="N109" s="21"/>
      <c r="O109" s="21"/>
      <c r="P109" s="7" t="str">
        <f t="shared" si="46"/>
        <v>Total</v>
      </c>
      <c r="Q109" s="53" t="str">
        <f t="shared" si="47"/>
        <v/>
      </c>
    </row>
    <row r="111" spans="1:17" x14ac:dyDescent="0.25">
      <c r="A111" s="9" t="s">
        <v>305</v>
      </c>
      <c r="B111" s="11"/>
      <c r="C111" s="26" t="s">
        <v>311</v>
      </c>
      <c r="D111" s="9" t="s">
        <v>308</v>
      </c>
      <c r="E111" s="272"/>
      <c r="F111" s="272"/>
    </row>
    <row r="112" spans="1:17" x14ac:dyDescent="0.25">
      <c r="A112" s="9" t="s">
        <v>306</v>
      </c>
      <c r="B112" s="10"/>
      <c r="C112" s="46">
        <f>IF(IF(G112="",E112,G112)="",0,IF(G112="",E112,G112))</f>
        <v>0</v>
      </c>
      <c r="D112" s="9" t="s">
        <v>372</v>
      </c>
      <c r="E112" s="12" t="str">
        <f>_xlfn.IFNA(VLOOKUP(B112,'List of subsidy rates'!$A:$K,MATCH(CONCATENATE(E111," - ",$H$1),'List of subsidy rates'!$A$1:$K$1,0),FALSE),"")</f>
        <v/>
      </c>
      <c r="F112" s="9" t="s">
        <v>373</v>
      </c>
      <c r="G112" s="160"/>
      <c r="H112">
        <f>ROUND(IF(E111="",0,IF(LEFT(E111,6)="Public",B123*0.44,B116*0.3)),2)</f>
        <v>0</v>
      </c>
    </row>
    <row r="113" spans="1:17" x14ac:dyDescent="0.25">
      <c r="A113" s="9" t="s">
        <v>375</v>
      </c>
      <c r="B113" s="164" t="str">
        <f>IF(E111="","",IF(E111="Public research and knowledge dissemination organization",0.44,0.3))</f>
        <v/>
      </c>
      <c r="C113" s="9" t="s">
        <v>349</v>
      </c>
      <c r="D113" s="163" t="str">
        <f>IF(E111="","",IF(LEFT(E111,6)="Public",B123*0.44-B124,B116*0.3-B124))</f>
        <v/>
      </c>
      <c r="E113" s="161"/>
      <c r="F113" s="9"/>
      <c r="G113" s="162"/>
    </row>
    <row r="114" spans="1:17" ht="15.75" thickBot="1" x14ac:dyDescent="0.3"/>
    <row r="115" spans="1:17" ht="30.75" thickBot="1" x14ac:dyDescent="0.3">
      <c r="A115" t="str">
        <f>IF(B125&gt;0,"Ja","")</f>
        <v/>
      </c>
      <c r="B115" s="13" t="s">
        <v>292</v>
      </c>
      <c r="C115" s="196" t="s">
        <v>293</v>
      </c>
      <c r="D115" s="196" t="s">
        <v>294</v>
      </c>
      <c r="E115" s="196" t="s">
        <v>345</v>
      </c>
      <c r="F115" s="196" t="s">
        <v>295</v>
      </c>
      <c r="G115" s="14" t="s">
        <v>296</v>
      </c>
      <c r="J115" s="25" t="s">
        <v>2</v>
      </c>
      <c r="P115" t="str">
        <f>IF(Q125="","",IF(RIGHT(E111,10)="Virksomhed",IF(SUM(Q116:Q124)/COUNT(Q116:Q124)&lt;&gt;Q125,1,""),""))</f>
        <v/>
      </c>
      <c r="Q115" s="26" t="s">
        <v>374</v>
      </c>
    </row>
    <row r="116" spans="1:17" x14ac:dyDescent="0.25">
      <c r="A116" s="206" t="s">
        <v>346</v>
      </c>
      <c r="B116" s="204"/>
      <c r="C116" s="202">
        <f t="shared" ref="C116:C122" si="51">IFERROR(IF($G$112="",IF(E116="",B116*$E$112,E116),IF(E116="",B116*$G$112,E116)),0)</f>
        <v>0</v>
      </c>
      <c r="D116" s="202">
        <f>IFERROR(B116-C116-F116,0)</f>
        <v>0</v>
      </c>
      <c r="E116" s="205"/>
      <c r="F116" s="205"/>
      <c r="G116" s="45"/>
      <c r="H116">
        <f t="shared" ref="H116:H122" si="52">IF(B116="",0,B116)</f>
        <v>0</v>
      </c>
      <c r="I116">
        <f t="shared" ref="I116:I125" si="53">IF($E$111&lt;&gt;"Public research and knowledge dissemination organization",0,IF(B116="",0,B116))</f>
        <v>0</v>
      </c>
      <c r="J116" s="20"/>
      <c r="K116" s="20"/>
      <c r="L116" s="20"/>
      <c r="M116" s="20"/>
      <c r="N116" s="20"/>
      <c r="O116" s="20"/>
      <c r="P116" s="1" t="str">
        <f t="shared" ref="P116:P125" si="54">A116</f>
        <v xml:space="preserve">Salary </v>
      </c>
      <c r="Q116" s="51" t="str">
        <f t="shared" ref="Q116:Q125" si="55">IFERROR(C116/B116,"")</f>
        <v/>
      </c>
    </row>
    <row r="117" spans="1:17" x14ac:dyDescent="0.25">
      <c r="A117" s="207" t="s">
        <v>298</v>
      </c>
      <c r="B117" s="204"/>
      <c r="C117" s="202">
        <f t="shared" si="51"/>
        <v>0</v>
      </c>
      <c r="D117" s="202">
        <f t="shared" ref="D117:D122" si="56">IFERROR(B117-C117-F117,0)</f>
        <v>0</v>
      </c>
      <c r="E117" s="205"/>
      <c r="F117" s="205"/>
      <c r="G117" s="45"/>
      <c r="H117">
        <f t="shared" si="52"/>
        <v>0</v>
      </c>
      <c r="I117">
        <f t="shared" si="53"/>
        <v>0</v>
      </c>
      <c r="P117" s="4" t="str">
        <f t="shared" si="54"/>
        <v>External assistance</v>
      </c>
      <c r="Q117" s="52" t="str">
        <f t="shared" si="55"/>
        <v/>
      </c>
    </row>
    <row r="118" spans="1:17" x14ac:dyDescent="0.25">
      <c r="A118" s="207" t="s">
        <v>299</v>
      </c>
      <c r="B118" s="204"/>
      <c r="C118" s="202">
        <f t="shared" si="51"/>
        <v>0</v>
      </c>
      <c r="D118" s="202">
        <f t="shared" si="56"/>
        <v>0</v>
      </c>
      <c r="E118" s="205"/>
      <c r="F118" s="205"/>
      <c r="G118" s="45"/>
      <c r="H118">
        <f t="shared" si="52"/>
        <v>0</v>
      </c>
      <c r="I118">
        <f t="shared" si="53"/>
        <v>0</v>
      </c>
      <c r="P118" s="4" t="str">
        <f t="shared" si="54"/>
        <v>Other costs</v>
      </c>
      <c r="Q118" s="52" t="str">
        <f t="shared" si="55"/>
        <v/>
      </c>
    </row>
    <row r="119" spans="1:17" x14ac:dyDescent="0.25">
      <c r="A119" s="207" t="s">
        <v>300</v>
      </c>
      <c r="B119" s="204"/>
      <c r="C119" s="202">
        <f t="shared" si="51"/>
        <v>0</v>
      </c>
      <c r="D119" s="202">
        <f t="shared" si="56"/>
        <v>0</v>
      </c>
      <c r="E119" s="205"/>
      <c r="F119" s="205"/>
      <c r="G119" s="45"/>
      <c r="H119">
        <f t="shared" si="52"/>
        <v>0</v>
      </c>
      <c r="I119">
        <f t="shared" si="53"/>
        <v>0</v>
      </c>
      <c r="P119" s="4" t="str">
        <f t="shared" si="54"/>
        <v>Apparatus/equipment</v>
      </c>
      <c r="Q119" s="52" t="str">
        <f t="shared" si="55"/>
        <v/>
      </c>
    </row>
    <row r="120" spans="1:17" x14ac:dyDescent="0.25">
      <c r="A120" s="207" t="s">
        <v>301</v>
      </c>
      <c r="B120" s="204"/>
      <c r="C120" s="202">
        <f t="shared" si="51"/>
        <v>0</v>
      </c>
      <c r="D120" s="202">
        <f t="shared" si="56"/>
        <v>0</v>
      </c>
      <c r="E120" s="205"/>
      <c r="F120" s="205"/>
      <c r="G120" s="45"/>
      <c r="H120">
        <f t="shared" si="52"/>
        <v>0</v>
      </c>
      <c r="I120">
        <f t="shared" si="53"/>
        <v>0</v>
      </c>
      <c r="P120" s="4" t="str">
        <f t="shared" si="54"/>
        <v>Scrap value</v>
      </c>
      <c r="Q120" s="52" t="str">
        <f t="shared" si="55"/>
        <v/>
      </c>
    </row>
    <row r="121" spans="1:17" x14ac:dyDescent="0.25">
      <c r="A121" s="207" t="s">
        <v>302</v>
      </c>
      <c r="B121" s="204"/>
      <c r="C121" s="202">
        <f t="shared" si="51"/>
        <v>0</v>
      </c>
      <c r="D121" s="202">
        <f t="shared" si="56"/>
        <v>0</v>
      </c>
      <c r="E121" s="205"/>
      <c r="F121" s="205"/>
      <c r="G121" s="45"/>
      <c r="H121">
        <f t="shared" si="52"/>
        <v>0</v>
      </c>
      <c r="I121">
        <f t="shared" si="53"/>
        <v>0</v>
      </c>
      <c r="P121" s="4" t="str">
        <f t="shared" si="54"/>
        <v>Income, if any</v>
      </c>
      <c r="Q121" s="52" t="str">
        <f t="shared" si="55"/>
        <v/>
      </c>
    </row>
    <row r="122" spans="1:17" x14ac:dyDescent="0.25">
      <c r="A122" s="208" t="s">
        <v>303</v>
      </c>
      <c r="B122" s="204"/>
      <c r="C122" s="202">
        <f t="shared" si="51"/>
        <v>0</v>
      </c>
      <c r="D122" s="202">
        <f t="shared" si="56"/>
        <v>0</v>
      </c>
      <c r="E122" s="205"/>
      <c r="F122" s="205"/>
      <c r="G122" s="45"/>
      <c r="H122">
        <f t="shared" si="52"/>
        <v>0</v>
      </c>
      <c r="I122">
        <f t="shared" si="53"/>
        <v>0</v>
      </c>
      <c r="P122" s="4" t="str">
        <f t="shared" si="54"/>
        <v>Audit costs</v>
      </c>
      <c r="Q122" s="52" t="str">
        <f t="shared" si="55"/>
        <v/>
      </c>
    </row>
    <row r="123" spans="1:17" x14ac:dyDescent="0.25">
      <c r="A123" s="207" t="s">
        <v>304</v>
      </c>
      <c r="B123" s="200">
        <f>SUM(B116:B122)</f>
        <v>0</v>
      </c>
      <c r="C123" s="202">
        <f>SUM(C116:C122)</f>
        <v>0</v>
      </c>
      <c r="D123" s="202">
        <f>SUM(D116:D122)</f>
        <v>0</v>
      </c>
      <c r="E123" s="202">
        <f>SUM(E116:E122)</f>
        <v>0</v>
      </c>
      <c r="F123" s="202">
        <f>SUM(F116:F122)</f>
        <v>0</v>
      </c>
      <c r="G123" s="23">
        <f t="shared" ref="G123" si="57">SUM(G116:G122)</f>
        <v>0</v>
      </c>
      <c r="H123">
        <f>SUM(H116:H122)</f>
        <v>0</v>
      </c>
      <c r="I123">
        <f t="shared" si="53"/>
        <v>0</v>
      </c>
      <c r="P123" s="4" t="str">
        <f t="shared" si="54"/>
        <v>Total excl. OH</v>
      </c>
      <c r="Q123" s="52" t="str">
        <f t="shared" si="55"/>
        <v/>
      </c>
    </row>
    <row r="124" spans="1:17" x14ac:dyDescent="0.25">
      <c r="A124" s="207" t="s">
        <v>1</v>
      </c>
      <c r="B124" s="204"/>
      <c r="C124" s="202">
        <f>IFERROR(IF($G$112="",IF(E124="",B124*$E$112,E124),IF(E124="",B124*$G$112,E124)),0)</f>
        <v>0</v>
      </c>
      <c r="D124" s="202">
        <f>IFERROR(B124-C124-F124,0)</f>
        <v>0</v>
      </c>
      <c r="E124" s="205"/>
      <c r="F124" s="205"/>
      <c r="G124" s="45"/>
      <c r="H124">
        <f>IF(B124="",0,B124)</f>
        <v>0</v>
      </c>
      <c r="I124">
        <f t="shared" si="53"/>
        <v>0</v>
      </c>
      <c r="P124" s="4" t="str">
        <f t="shared" si="54"/>
        <v>OH</v>
      </c>
      <c r="Q124" s="52" t="str">
        <f t="shared" si="55"/>
        <v/>
      </c>
    </row>
    <row r="125" spans="1:17" ht="15.75" thickBot="1" x14ac:dyDescent="0.3">
      <c r="A125" s="209" t="s">
        <v>4</v>
      </c>
      <c r="B125" s="201">
        <f>SUM(B116:B122)+B124</f>
        <v>0</v>
      </c>
      <c r="C125" s="203">
        <f>SUM(C116:C122)+C124</f>
        <v>0</v>
      </c>
      <c r="D125" s="203">
        <f>SUM(D116:D122)+D124</f>
        <v>0</v>
      </c>
      <c r="E125" s="203">
        <f>SUM(E116:E122)+E124</f>
        <v>0</v>
      </c>
      <c r="F125" s="203">
        <f>SUM(F116:F122)+F124</f>
        <v>0</v>
      </c>
      <c r="G125" s="24">
        <f t="shared" ref="G125" si="58">SUM(G116:G122)+G124</f>
        <v>0</v>
      </c>
      <c r="H125">
        <f>SUM(H116:H122)+H124</f>
        <v>0</v>
      </c>
      <c r="I125">
        <f t="shared" si="53"/>
        <v>0</v>
      </c>
      <c r="J125" s="21"/>
      <c r="K125" s="21"/>
      <c r="L125" s="21"/>
      <c r="M125" s="21"/>
      <c r="N125" s="21"/>
      <c r="O125" s="21"/>
      <c r="P125" s="7" t="str">
        <f t="shared" si="54"/>
        <v>Total</v>
      </c>
      <c r="Q125" s="53" t="str">
        <f t="shared" si="55"/>
        <v/>
      </c>
    </row>
    <row r="127" spans="1:17" x14ac:dyDescent="0.25">
      <c r="A127" s="9" t="s">
        <v>305</v>
      </c>
      <c r="B127" s="11"/>
      <c r="C127" s="26" t="s">
        <v>312</v>
      </c>
      <c r="D127" s="9" t="s">
        <v>308</v>
      </c>
      <c r="E127" s="272"/>
      <c r="F127" s="272"/>
    </row>
    <row r="128" spans="1:17" x14ac:dyDescent="0.25">
      <c r="A128" s="9" t="s">
        <v>306</v>
      </c>
      <c r="B128" s="10"/>
      <c r="C128" s="46">
        <f>IF(IF(G128="",E128,G128)="",0,IF(G128="",E128,G128))</f>
        <v>0</v>
      </c>
      <c r="D128" s="9" t="s">
        <v>372</v>
      </c>
      <c r="E128" s="12" t="str">
        <f>_xlfn.IFNA(VLOOKUP(B128,'List of subsidy rates'!$A:$K,MATCH(CONCATENATE(E127," - ",$H$1),'List of subsidy rates'!$A$1:$K$1,0),FALSE),"")</f>
        <v/>
      </c>
      <c r="F128" s="9" t="s">
        <v>373</v>
      </c>
      <c r="G128" s="160"/>
      <c r="H128">
        <f>ROUND(IF(E127="",0,IF(LEFT(E127,6)="Public",B139*0.44,B132*0.3)),2)</f>
        <v>0</v>
      </c>
    </row>
    <row r="129" spans="1:17" x14ac:dyDescent="0.25">
      <c r="A129" s="9" t="s">
        <v>375</v>
      </c>
      <c r="B129" s="164" t="str">
        <f>IF(E127="","",IF(E127="Public research and knowledge dissemination organization",0.44,0.3))</f>
        <v/>
      </c>
      <c r="C129" s="9" t="s">
        <v>349</v>
      </c>
      <c r="D129" s="163" t="str">
        <f>IF(E127="","",IF(LEFT(E127,6)="Public",B139*0.44-B140,B132*0.3-B140))</f>
        <v/>
      </c>
      <c r="E129" s="161"/>
      <c r="F129" s="9"/>
      <c r="G129" s="162"/>
    </row>
    <row r="130" spans="1:17" ht="15.75" thickBot="1" x14ac:dyDescent="0.3"/>
    <row r="131" spans="1:17" ht="30.75" thickBot="1" x14ac:dyDescent="0.3">
      <c r="A131" t="str">
        <f>IF(B141&gt;0,"Ja","")</f>
        <v/>
      </c>
      <c r="B131" s="13" t="s">
        <v>292</v>
      </c>
      <c r="C131" s="196" t="s">
        <v>293</v>
      </c>
      <c r="D131" s="196" t="s">
        <v>294</v>
      </c>
      <c r="E131" s="196" t="s">
        <v>345</v>
      </c>
      <c r="F131" s="196" t="s">
        <v>295</v>
      </c>
      <c r="G131" s="14" t="s">
        <v>296</v>
      </c>
      <c r="J131" s="25" t="s">
        <v>327</v>
      </c>
      <c r="P131" t="str">
        <f>IF(Q141="","",IF(RIGHT(E127,10)="Virksomhed",IF(SUM(Q132:Q140)/COUNT(Q132:Q140)&lt;&gt;Q141,1,""),""))</f>
        <v/>
      </c>
      <c r="Q131" s="26" t="s">
        <v>374</v>
      </c>
    </row>
    <row r="132" spans="1:17" x14ac:dyDescent="0.25">
      <c r="A132" s="206" t="s">
        <v>346</v>
      </c>
      <c r="B132" s="204"/>
      <c r="C132" s="202">
        <f t="shared" ref="C132:C138" si="59">IFERROR(IF($G$128="",IF(E132="",B132*$E$128,E132),IF(E132="",B132*$G$128,E132)),0)</f>
        <v>0</v>
      </c>
      <c r="D132" s="202">
        <f>IFERROR(B132-C132-F132,0)</f>
        <v>0</v>
      </c>
      <c r="E132" s="205"/>
      <c r="F132" s="205"/>
      <c r="G132" s="45"/>
      <c r="H132">
        <f t="shared" ref="H132:H138" si="60">IF(B132="",0,B132)</f>
        <v>0</v>
      </c>
      <c r="I132">
        <f t="shared" ref="I132:I141" si="61">IF($E$127&lt;&gt;"Public research and knowledge dissemination organization",0,IF(B132="",0,B132))</f>
        <v>0</v>
      </c>
      <c r="J132" s="20"/>
      <c r="K132" s="20"/>
      <c r="L132" s="20"/>
      <c r="M132" s="20"/>
      <c r="N132" s="20"/>
      <c r="O132" s="20"/>
      <c r="P132" s="1" t="str">
        <f t="shared" ref="P132:P141" si="62">A132</f>
        <v xml:space="preserve">Salary </v>
      </c>
      <c r="Q132" s="51" t="str">
        <f t="shared" ref="Q132:Q141" si="63">IFERROR(C132/B132,"")</f>
        <v/>
      </c>
    </row>
    <row r="133" spans="1:17" x14ac:dyDescent="0.25">
      <c r="A133" s="207" t="s">
        <v>298</v>
      </c>
      <c r="B133" s="204"/>
      <c r="C133" s="202">
        <f t="shared" si="59"/>
        <v>0</v>
      </c>
      <c r="D133" s="202">
        <f t="shared" ref="D133:D138" si="64">IFERROR(B133-C133-F133,0)</f>
        <v>0</v>
      </c>
      <c r="E133" s="205"/>
      <c r="F133" s="205"/>
      <c r="G133" s="45"/>
      <c r="H133">
        <f t="shared" si="60"/>
        <v>0</v>
      </c>
      <c r="I133">
        <f t="shared" si="61"/>
        <v>0</v>
      </c>
      <c r="P133" s="4" t="str">
        <f t="shared" si="62"/>
        <v>External assistance</v>
      </c>
      <c r="Q133" s="52" t="str">
        <f t="shared" si="63"/>
        <v/>
      </c>
    </row>
    <row r="134" spans="1:17" x14ac:dyDescent="0.25">
      <c r="A134" s="207" t="s">
        <v>299</v>
      </c>
      <c r="B134" s="204"/>
      <c r="C134" s="202">
        <f t="shared" si="59"/>
        <v>0</v>
      </c>
      <c r="D134" s="202">
        <f t="shared" si="64"/>
        <v>0</v>
      </c>
      <c r="E134" s="205"/>
      <c r="F134" s="205"/>
      <c r="G134" s="45"/>
      <c r="H134">
        <f t="shared" si="60"/>
        <v>0</v>
      </c>
      <c r="I134">
        <f t="shared" si="61"/>
        <v>0</v>
      </c>
      <c r="P134" s="4" t="str">
        <f t="shared" si="62"/>
        <v>Other costs</v>
      </c>
      <c r="Q134" s="52" t="str">
        <f t="shared" si="63"/>
        <v/>
      </c>
    </row>
    <row r="135" spans="1:17" x14ac:dyDescent="0.25">
      <c r="A135" s="207" t="s">
        <v>300</v>
      </c>
      <c r="B135" s="204"/>
      <c r="C135" s="202">
        <f t="shared" si="59"/>
        <v>0</v>
      </c>
      <c r="D135" s="202">
        <f t="shared" si="64"/>
        <v>0</v>
      </c>
      <c r="E135" s="205"/>
      <c r="F135" s="205"/>
      <c r="G135" s="45"/>
      <c r="H135">
        <f t="shared" si="60"/>
        <v>0</v>
      </c>
      <c r="I135">
        <f t="shared" si="61"/>
        <v>0</v>
      </c>
      <c r="P135" s="4" t="str">
        <f t="shared" si="62"/>
        <v>Apparatus/equipment</v>
      </c>
      <c r="Q135" s="52" t="str">
        <f t="shared" si="63"/>
        <v/>
      </c>
    </row>
    <row r="136" spans="1:17" x14ac:dyDescent="0.25">
      <c r="A136" s="207" t="s">
        <v>301</v>
      </c>
      <c r="B136" s="204"/>
      <c r="C136" s="202">
        <f t="shared" si="59"/>
        <v>0</v>
      </c>
      <c r="D136" s="202">
        <f t="shared" si="64"/>
        <v>0</v>
      </c>
      <c r="E136" s="205"/>
      <c r="F136" s="205"/>
      <c r="G136" s="45"/>
      <c r="H136">
        <f t="shared" si="60"/>
        <v>0</v>
      </c>
      <c r="I136">
        <f t="shared" si="61"/>
        <v>0</v>
      </c>
      <c r="P136" s="4" t="str">
        <f t="shared" si="62"/>
        <v>Scrap value</v>
      </c>
      <c r="Q136" s="52" t="str">
        <f t="shared" si="63"/>
        <v/>
      </c>
    </row>
    <row r="137" spans="1:17" x14ac:dyDescent="0.25">
      <c r="A137" s="207" t="s">
        <v>302</v>
      </c>
      <c r="B137" s="204"/>
      <c r="C137" s="202">
        <f t="shared" si="59"/>
        <v>0</v>
      </c>
      <c r="D137" s="202">
        <f t="shared" si="64"/>
        <v>0</v>
      </c>
      <c r="E137" s="205"/>
      <c r="F137" s="205"/>
      <c r="G137" s="45"/>
      <c r="H137">
        <f t="shared" si="60"/>
        <v>0</v>
      </c>
      <c r="I137">
        <f t="shared" si="61"/>
        <v>0</v>
      </c>
      <c r="P137" s="4" t="str">
        <f t="shared" si="62"/>
        <v>Income, if any</v>
      </c>
      <c r="Q137" s="52" t="str">
        <f t="shared" si="63"/>
        <v/>
      </c>
    </row>
    <row r="138" spans="1:17" x14ac:dyDescent="0.25">
      <c r="A138" s="208" t="s">
        <v>303</v>
      </c>
      <c r="B138" s="204"/>
      <c r="C138" s="202">
        <f t="shared" si="59"/>
        <v>0</v>
      </c>
      <c r="D138" s="202">
        <f t="shared" si="64"/>
        <v>0</v>
      </c>
      <c r="E138" s="205"/>
      <c r="F138" s="205"/>
      <c r="G138" s="45"/>
      <c r="H138">
        <f t="shared" si="60"/>
        <v>0</v>
      </c>
      <c r="I138">
        <f t="shared" si="61"/>
        <v>0</v>
      </c>
      <c r="P138" s="4" t="str">
        <f t="shared" si="62"/>
        <v>Audit costs</v>
      </c>
      <c r="Q138" s="52" t="str">
        <f t="shared" si="63"/>
        <v/>
      </c>
    </row>
    <row r="139" spans="1:17" x14ac:dyDescent="0.25">
      <c r="A139" s="207" t="s">
        <v>304</v>
      </c>
      <c r="B139" s="200">
        <f>SUM(B132:B138)</f>
        <v>0</v>
      </c>
      <c r="C139" s="202">
        <f>SUM(C132:C138)</f>
        <v>0</v>
      </c>
      <c r="D139" s="202">
        <f>SUM(D132:D138)</f>
        <v>0</v>
      </c>
      <c r="E139" s="202">
        <f>SUM(E132:E138)</f>
        <v>0</v>
      </c>
      <c r="F139" s="202">
        <f>SUM(F132:F138)</f>
        <v>0</v>
      </c>
      <c r="G139" s="23">
        <f t="shared" ref="G139" si="65">SUM(G132:G138)</f>
        <v>0</v>
      </c>
      <c r="H139">
        <f>SUM(H132:H138)</f>
        <v>0</v>
      </c>
      <c r="I139">
        <f t="shared" si="61"/>
        <v>0</v>
      </c>
      <c r="P139" s="4" t="str">
        <f t="shared" si="62"/>
        <v>Total excl. OH</v>
      </c>
      <c r="Q139" s="52" t="str">
        <f t="shared" si="63"/>
        <v/>
      </c>
    </row>
    <row r="140" spans="1:17" x14ac:dyDescent="0.25">
      <c r="A140" s="207" t="s">
        <v>1</v>
      </c>
      <c r="B140" s="204"/>
      <c r="C140" s="202">
        <f>IFERROR(IF($G$128="",IF(E140="",B140*$E$128,E140),IF(E140="",B140*$G$128,E140)),0)</f>
        <v>0</v>
      </c>
      <c r="D140" s="202">
        <f>IFERROR(B140-C140-F140,0)</f>
        <v>0</v>
      </c>
      <c r="E140" s="205"/>
      <c r="F140" s="205"/>
      <c r="G140" s="45"/>
      <c r="H140">
        <f>IF(B140="",0,B140)</f>
        <v>0</v>
      </c>
      <c r="I140">
        <f t="shared" si="61"/>
        <v>0</v>
      </c>
      <c r="P140" s="4" t="str">
        <f t="shared" si="62"/>
        <v>OH</v>
      </c>
      <c r="Q140" s="52" t="str">
        <f t="shared" si="63"/>
        <v/>
      </c>
    </row>
    <row r="141" spans="1:17" ht="15.75" thickBot="1" x14ac:dyDescent="0.3">
      <c r="A141" s="209" t="s">
        <v>4</v>
      </c>
      <c r="B141" s="201">
        <f>SUM(B132:B138)+B140</f>
        <v>0</v>
      </c>
      <c r="C141" s="203">
        <f>SUM(C132:C138)+C140</f>
        <v>0</v>
      </c>
      <c r="D141" s="203">
        <f>SUM(D132:D138)+D140</f>
        <v>0</v>
      </c>
      <c r="E141" s="203">
        <f>SUM(E132:E138)+E140</f>
        <v>0</v>
      </c>
      <c r="F141" s="203">
        <f>SUM(F132:F138)+F140</f>
        <v>0</v>
      </c>
      <c r="G141" s="24">
        <f t="shared" ref="G141" si="66">SUM(G132:G138)+G140</f>
        <v>0</v>
      </c>
      <c r="H141">
        <f>SUM(H132:H138)+H140</f>
        <v>0</v>
      </c>
      <c r="I141">
        <f t="shared" si="61"/>
        <v>0</v>
      </c>
      <c r="J141" s="21"/>
      <c r="K141" s="21"/>
      <c r="L141" s="21"/>
      <c r="M141" s="21"/>
      <c r="N141" s="21"/>
      <c r="O141" s="21"/>
      <c r="P141" s="7" t="str">
        <f t="shared" si="62"/>
        <v>Total</v>
      </c>
      <c r="Q141" s="53" t="str">
        <f t="shared" si="63"/>
        <v/>
      </c>
    </row>
    <row r="143" spans="1:17" x14ac:dyDescent="0.25">
      <c r="A143" s="9" t="s">
        <v>305</v>
      </c>
      <c r="B143" s="11"/>
      <c r="C143" s="26" t="s">
        <v>313</v>
      </c>
      <c r="D143" s="9" t="s">
        <v>308</v>
      </c>
      <c r="E143" s="272"/>
      <c r="F143" s="272"/>
    </row>
    <row r="144" spans="1:17" x14ac:dyDescent="0.25">
      <c r="A144" s="9" t="s">
        <v>306</v>
      </c>
      <c r="B144" s="10"/>
      <c r="C144" s="46">
        <f>IF(IF(G144="",E144,G144)="",0,IF(G144="",E144,G144))</f>
        <v>0</v>
      </c>
      <c r="D144" s="9" t="s">
        <v>372</v>
      </c>
      <c r="E144" s="12" t="str">
        <f>_xlfn.IFNA(VLOOKUP(B144,'List of subsidy rates'!$A:$K,MATCH(CONCATENATE(E143," - ",$H$1),'List of subsidy rates'!$A$1:$K$1,0),FALSE),"")</f>
        <v/>
      </c>
      <c r="F144" s="9" t="s">
        <v>373</v>
      </c>
      <c r="G144" s="160"/>
      <c r="H144">
        <f>ROUND(IF(E143="",0,IF(LEFT(E143,6)="Public",B155*0.44,B148*0.3)),2)</f>
        <v>0</v>
      </c>
    </row>
    <row r="145" spans="1:17" x14ac:dyDescent="0.25">
      <c r="A145" s="9" t="s">
        <v>375</v>
      </c>
      <c r="B145" s="164" t="str">
        <f>IF(E143="","",IF(E143="Public research and knowledge dissemination organization",0.44,0.3))</f>
        <v/>
      </c>
      <c r="C145" s="9" t="s">
        <v>349</v>
      </c>
      <c r="D145" s="163" t="str">
        <f>IF(E143="","",IF(LEFT(E143,6)="Public",B155*0.44-B156,B148*0.3-B156))</f>
        <v/>
      </c>
      <c r="E145" s="161"/>
      <c r="F145" s="9"/>
      <c r="G145" s="162"/>
    </row>
    <row r="146" spans="1:17" ht="15.75" thickBot="1" x14ac:dyDescent="0.3"/>
    <row r="147" spans="1:17" ht="30.75" thickBot="1" x14ac:dyDescent="0.3">
      <c r="A147" t="str">
        <f>IF(B157&gt;0,"Ja","")</f>
        <v/>
      </c>
      <c r="B147" s="13" t="s">
        <v>292</v>
      </c>
      <c r="C147" s="196" t="s">
        <v>293</v>
      </c>
      <c r="D147" s="196" t="s">
        <v>294</v>
      </c>
      <c r="E147" s="196" t="s">
        <v>345</v>
      </c>
      <c r="F147" s="196" t="s">
        <v>295</v>
      </c>
      <c r="G147" s="14" t="s">
        <v>296</v>
      </c>
      <c r="J147" s="25" t="s">
        <v>327</v>
      </c>
      <c r="P147" t="str">
        <f>IF(Q157="","",IF(RIGHT(E143,10)="Virksomhed",IF(SUM(Q148:Q156)/COUNT(Q148:Q156)&lt;&gt;Q157,1,""),""))</f>
        <v/>
      </c>
      <c r="Q147" s="26" t="s">
        <v>374</v>
      </c>
    </row>
    <row r="148" spans="1:17" x14ac:dyDescent="0.25">
      <c r="A148" s="206" t="s">
        <v>346</v>
      </c>
      <c r="B148" s="204"/>
      <c r="C148" s="202">
        <f t="shared" ref="C148:C154" si="67">IFERROR(IF($G$144="",IF(E148="",B148*$E$144,E148),IF(E148="",B148*$G$144,E148)),0)</f>
        <v>0</v>
      </c>
      <c r="D148" s="202">
        <f>IFERROR(B148-C148-F148,0)</f>
        <v>0</v>
      </c>
      <c r="E148" s="205"/>
      <c r="F148" s="205"/>
      <c r="G148" s="45"/>
      <c r="H148">
        <f t="shared" ref="H148:H154" si="68">IF(B148="",0,B148)</f>
        <v>0</v>
      </c>
      <c r="I148">
        <f t="shared" ref="I148:I157" si="69">IF($E$143&lt;&gt;"Public research and knowledge dissemination organization",0,IF(B148="",0,B148))</f>
        <v>0</v>
      </c>
      <c r="J148" s="20"/>
      <c r="K148" s="20"/>
      <c r="L148" s="20"/>
      <c r="M148" s="20"/>
      <c r="N148" s="20"/>
      <c r="O148" s="20"/>
      <c r="P148" s="1" t="str">
        <f t="shared" ref="P148:P157" si="70">A148</f>
        <v xml:space="preserve">Salary </v>
      </c>
      <c r="Q148" s="51" t="str">
        <f t="shared" ref="Q148:Q157" si="71">IFERROR(C148/B148,"")</f>
        <v/>
      </c>
    </row>
    <row r="149" spans="1:17" x14ac:dyDescent="0.25">
      <c r="A149" s="207" t="s">
        <v>298</v>
      </c>
      <c r="B149" s="204"/>
      <c r="C149" s="202">
        <f t="shared" si="67"/>
        <v>0</v>
      </c>
      <c r="D149" s="202">
        <f t="shared" ref="D149:D154" si="72">IFERROR(B149-C149-F149,0)</f>
        <v>0</v>
      </c>
      <c r="E149" s="205"/>
      <c r="F149" s="205"/>
      <c r="G149" s="45"/>
      <c r="H149">
        <f t="shared" si="68"/>
        <v>0</v>
      </c>
      <c r="I149">
        <f t="shared" si="69"/>
        <v>0</v>
      </c>
      <c r="P149" s="4" t="str">
        <f t="shared" si="70"/>
        <v>External assistance</v>
      </c>
      <c r="Q149" s="52" t="str">
        <f t="shared" si="71"/>
        <v/>
      </c>
    </row>
    <row r="150" spans="1:17" x14ac:dyDescent="0.25">
      <c r="A150" s="207" t="s">
        <v>299</v>
      </c>
      <c r="B150" s="204"/>
      <c r="C150" s="202">
        <f t="shared" si="67"/>
        <v>0</v>
      </c>
      <c r="D150" s="202">
        <f t="shared" si="72"/>
        <v>0</v>
      </c>
      <c r="E150" s="205"/>
      <c r="F150" s="205"/>
      <c r="G150" s="45"/>
      <c r="H150">
        <f t="shared" si="68"/>
        <v>0</v>
      </c>
      <c r="I150">
        <f t="shared" si="69"/>
        <v>0</v>
      </c>
      <c r="P150" s="4" t="str">
        <f t="shared" si="70"/>
        <v>Other costs</v>
      </c>
      <c r="Q150" s="52" t="str">
        <f t="shared" si="71"/>
        <v/>
      </c>
    </row>
    <row r="151" spans="1:17" x14ac:dyDescent="0.25">
      <c r="A151" s="207" t="s">
        <v>300</v>
      </c>
      <c r="B151" s="204"/>
      <c r="C151" s="202">
        <f t="shared" si="67"/>
        <v>0</v>
      </c>
      <c r="D151" s="202">
        <f t="shared" si="72"/>
        <v>0</v>
      </c>
      <c r="E151" s="205"/>
      <c r="F151" s="205"/>
      <c r="G151" s="45"/>
      <c r="H151">
        <f t="shared" si="68"/>
        <v>0</v>
      </c>
      <c r="I151">
        <f t="shared" si="69"/>
        <v>0</v>
      </c>
      <c r="P151" s="4" t="str">
        <f t="shared" si="70"/>
        <v>Apparatus/equipment</v>
      </c>
      <c r="Q151" s="52" t="str">
        <f t="shared" si="71"/>
        <v/>
      </c>
    </row>
    <row r="152" spans="1:17" x14ac:dyDescent="0.25">
      <c r="A152" s="207" t="s">
        <v>301</v>
      </c>
      <c r="B152" s="204"/>
      <c r="C152" s="202">
        <f t="shared" si="67"/>
        <v>0</v>
      </c>
      <c r="D152" s="202">
        <f t="shared" si="72"/>
        <v>0</v>
      </c>
      <c r="E152" s="205"/>
      <c r="F152" s="205"/>
      <c r="G152" s="45"/>
      <c r="H152">
        <f t="shared" si="68"/>
        <v>0</v>
      </c>
      <c r="I152">
        <f t="shared" si="69"/>
        <v>0</v>
      </c>
      <c r="P152" s="4" t="str">
        <f t="shared" si="70"/>
        <v>Scrap value</v>
      </c>
      <c r="Q152" s="52" t="str">
        <f t="shared" si="71"/>
        <v/>
      </c>
    </row>
    <row r="153" spans="1:17" x14ac:dyDescent="0.25">
      <c r="A153" s="207" t="s">
        <v>302</v>
      </c>
      <c r="B153" s="204"/>
      <c r="C153" s="202">
        <f t="shared" si="67"/>
        <v>0</v>
      </c>
      <c r="D153" s="202">
        <f t="shared" si="72"/>
        <v>0</v>
      </c>
      <c r="E153" s="205"/>
      <c r="F153" s="205"/>
      <c r="G153" s="45"/>
      <c r="H153">
        <f t="shared" si="68"/>
        <v>0</v>
      </c>
      <c r="I153">
        <f t="shared" si="69"/>
        <v>0</v>
      </c>
      <c r="P153" s="4" t="str">
        <f t="shared" si="70"/>
        <v>Income, if any</v>
      </c>
      <c r="Q153" s="52" t="str">
        <f t="shared" si="71"/>
        <v/>
      </c>
    </row>
    <row r="154" spans="1:17" x14ac:dyDescent="0.25">
      <c r="A154" s="208" t="s">
        <v>303</v>
      </c>
      <c r="B154" s="204"/>
      <c r="C154" s="202">
        <f t="shared" si="67"/>
        <v>0</v>
      </c>
      <c r="D154" s="202">
        <f t="shared" si="72"/>
        <v>0</v>
      </c>
      <c r="E154" s="205"/>
      <c r="F154" s="205"/>
      <c r="G154" s="45"/>
      <c r="H154">
        <f t="shared" si="68"/>
        <v>0</v>
      </c>
      <c r="I154">
        <f t="shared" si="69"/>
        <v>0</v>
      </c>
      <c r="P154" s="4" t="str">
        <f t="shared" si="70"/>
        <v>Audit costs</v>
      </c>
      <c r="Q154" s="52" t="str">
        <f t="shared" si="71"/>
        <v/>
      </c>
    </row>
    <row r="155" spans="1:17" x14ac:dyDescent="0.25">
      <c r="A155" s="207" t="s">
        <v>304</v>
      </c>
      <c r="B155" s="200">
        <f>SUM(B148:B154)</f>
        <v>0</v>
      </c>
      <c r="C155" s="202">
        <f>SUM(C148:C154)</f>
        <v>0</v>
      </c>
      <c r="D155" s="202">
        <f>SUM(D148:D154)</f>
        <v>0</v>
      </c>
      <c r="E155" s="202">
        <f>SUM(E148:E154)</f>
        <v>0</v>
      </c>
      <c r="F155" s="202">
        <f>SUM(F148:F154)</f>
        <v>0</v>
      </c>
      <c r="G155" s="23">
        <f t="shared" ref="G155" si="73">SUM(G148:G154)</f>
        <v>0</v>
      </c>
      <c r="H155">
        <f>SUM(H148:H154)</f>
        <v>0</v>
      </c>
      <c r="I155">
        <f t="shared" si="69"/>
        <v>0</v>
      </c>
      <c r="P155" s="4" t="str">
        <f t="shared" si="70"/>
        <v>Total excl. OH</v>
      </c>
      <c r="Q155" s="52" t="str">
        <f t="shared" si="71"/>
        <v/>
      </c>
    </row>
    <row r="156" spans="1:17" x14ac:dyDescent="0.25">
      <c r="A156" s="207" t="s">
        <v>1</v>
      </c>
      <c r="B156" s="204"/>
      <c r="C156" s="202">
        <f>IFERROR(IF($G$144="",IF(E156="",B156*$E$144,E156),IF(E156="",B156*$G$144,E156)),0)</f>
        <v>0</v>
      </c>
      <c r="D156" s="202">
        <f>IFERROR(B156-C156-F156,0)</f>
        <v>0</v>
      </c>
      <c r="E156" s="205"/>
      <c r="F156" s="205"/>
      <c r="G156" s="45"/>
      <c r="H156">
        <f>IF(B156="",0,B156)</f>
        <v>0</v>
      </c>
      <c r="I156">
        <f t="shared" si="69"/>
        <v>0</v>
      </c>
      <c r="P156" s="4" t="str">
        <f t="shared" si="70"/>
        <v>OH</v>
      </c>
      <c r="Q156" s="52" t="str">
        <f t="shared" si="71"/>
        <v/>
      </c>
    </row>
    <row r="157" spans="1:17" ht="15.75" thickBot="1" x14ac:dyDescent="0.3">
      <c r="A157" s="209" t="s">
        <v>4</v>
      </c>
      <c r="B157" s="201">
        <f>SUM(B148:B154)+B156</f>
        <v>0</v>
      </c>
      <c r="C157" s="203">
        <f>SUM(C148:C154)+C156</f>
        <v>0</v>
      </c>
      <c r="D157" s="203">
        <f>SUM(D148:D154)+D156</f>
        <v>0</v>
      </c>
      <c r="E157" s="203">
        <f>SUM(E148:E154)+E156</f>
        <v>0</v>
      </c>
      <c r="F157" s="203">
        <f>SUM(F148:F154)+F156</f>
        <v>0</v>
      </c>
      <c r="G157" s="24">
        <f t="shared" ref="G157" si="74">SUM(G148:G154)+G156</f>
        <v>0</v>
      </c>
      <c r="H157">
        <f>SUM(H148:H154)+H156</f>
        <v>0</v>
      </c>
      <c r="I157">
        <f t="shared" si="69"/>
        <v>0</v>
      </c>
      <c r="J157" s="21"/>
      <c r="K157" s="21"/>
      <c r="L157" s="21"/>
      <c r="M157" s="21"/>
      <c r="N157" s="21"/>
      <c r="O157" s="21"/>
      <c r="P157" s="7" t="str">
        <f t="shared" si="70"/>
        <v>Total</v>
      </c>
      <c r="Q157" s="53" t="str">
        <f t="shared" si="71"/>
        <v/>
      </c>
    </row>
    <row r="159" spans="1:17" x14ac:dyDescent="0.25">
      <c r="A159" s="9" t="s">
        <v>305</v>
      </c>
      <c r="B159" s="11"/>
      <c r="C159" s="26" t="s">
        <v>314</v>
      </c>
      <c r="D159" s="9" t="s">
        <v>308</v>
      </c>
      <c r="E159" s="272"/>
      <c r="F159" s="272"/>
    </row>
    <row r="160" spans="1:17" x14ac:dyDescent="0.25">
      <c r="A160" s="9" t="s">
        <v>306</v>
      </c>
      <c r="B160" s="10"/>
      <c r="C160" s="46">
        <f>IF(IF(G160="",E160,G160)="",0,IF(G160="",E160,G160))</f>
        <v>0</v>
      </c>
      <c r="D160" s="9" t="s">
        <v>372</v>
      </c>
      <c r="E160" s="12" t="str">
        <f>_xlfn.IFNA(VLOOKUP(B160,'List of subsidy rates'!$A:$K,MATCH(CONCATENATE(E159," - ",$H$1),'List of subsidy rates'!$A$1:$K$1,0),FALSE),"")</f>
        <v/>
      </c>
      <c r="F160" s="9" t="s">
        <v>373</v>
      </c>
      <c r="G160" s="160"/>
      <c r="H160">
        <f>ROUND(IF(E159="",0,IF(LEFT(E159,6)="Public",B171*0.44,B164*0.3)),2)</f>
        <v>0</v>
      </c>
    </row>
    <row r="161" spans="1:17" x14ac:dyDescent="0.25">
      <c r="A161" s="9" t="s">
        <v>375</v>
      </c>
      <c r="B161" s="164" t="str">
        <f>IF(E159="","",IF(E159="Public research and knowledge dissemination organization",0.44,0.3))</f>
        <v/>
      </c>
      <c r="C161" s="9" t="s">
        <v>349</v>
      </c>
      <c r="D161" s="163" t="str">
        <f>IF(E159="","",IF(LEFT(E159,6)="Public",B171*0.44-B172,B164*0.3-B172))</f>
        <v/>
      </c>
      <c r="E161" s="161"/>
      <c r="F161" s="9"/>
      <c r="G161" s="162"/>
    </row>
    <row r="162" spans="1:17" ht="15.75" thickBot="1" x14ac:dyDescent="0.3"/>
    <row r="163" spans="1:17" ht="30.75" thickBot="1" x14ac:dyDescent="0.3">
      <c r="A163" t="str">
        <f>IF(B173&gt;0,"Ja","")</f>
        <v/>
      </c>
      <c r="B163" s="13" t="s">
        <v>292</v>
      </c>
      <c r="C163" s="196" t="s">
        <v>293</v>
      </c>
      <c r="D163" s="196" t="s">
        <v>294</v>
      </c>
      <c r="E163" s="196" t="s">
        <v>345</v>
      </c>
      <c r="F163" s="196" t="s">
        <v>295</v>
      </c>
      <c r="G163" s="14" t="s">
        <v>296</v>
      </c>
      <c r="J163" s="25" t="s">
        <v>327</v>
      </c>
      <c r="P163" t="str">
        <f>IF(Q173="","",IF(RIGHT(E159,10)="Virksomhed",IF(SUM(Q164:Q172)/COUNT(Q164:Q172)&lt;&gt;Q173,1,""),""))</f>
        <v/>
      </c>
      <c r="Q163" s="26" t="s">
        <v>374</v>
      </c>
    </row>
    <row r="164" spans="1:17" x14ac:dyDescent="0.25">
      <c r="A164" s="206" t="s">
        <v>346</v>
      </c>
      <c r="B164" s="204"/>
      <c r="C164" s="202">
        <f t="shared" ref="C164:C170" si="75">IFERROR(IF($G$160="",IF(E164="",B164*$E$160,E164),IF(E164="",B164*$G$160,E164)),0)</f>
        <v>0</v>
      </c>
      <c r="D164" s="202">
        <f>IFERROR(B164-C164-F164,0)</f>
        <v>0</v>
      </c>
      <c r="E164" s="205"/>
      <c r="F164" s="205"/>
      <c r="G164" s="45"/>
      <c r="H164">
        <f t="shared" ref="H164:H170" si="76">IF(B164="",0,B164)</f>
        <v>0</v>
      </c>
      <c r="I164">
        <f t="shared" ref="I164:I173" si="77">IF($E$159&lt;&gt;"Public research and knowledge dissemination organization",0,IF(B164="",0,B164))</f>
        <v>0</v>
      </c>
      <c r="J164" s="20"/>
      <c r="K164" s="20"/>
      <c r="L164" s="20"/>
      <c r="M164" s="20"/>
      <c r="N164" s="20"/>
      <c r="O164" s="20"/>
      <c r="P164" s="1" t="str">
        <f t="shared" ref="P164:P173" si="78">A164</f>
        <v xml:space="preserve">Salary </v>
      </c>
      <c r="Q164" s="51" t="str">
        <f t="shared" ref="Q164:Q173" si="79">IFERROR(C164/B164,"")</f>
        <v/>
      </c>
    </row>
    <row r="165" spans="1:17" x14ac:dyDescent="0.25">
      <c r="A165" s="207" t="s">
        <v>298</v>
      </c>
      <c r="B165" s="204"/>
      <c r="C165" s="202">
        <f t="shared" si="75"/>
        <v>0</v>
      </c>
      <c r="D165" s="202">
        <f t="shared" ref="D165:D170" si="80">IFERROR(B165-C165-F165,0)</f>
        <v>0</v>
      </c>
      <c r="E165" s="205"/>
      <c r="F165" s="205"/>
      <c r="G165" s="45"/>
      <c r="H165">
        <f t="shared" si="76"/>
        <v>0</v>
      </c>
      <c r="I165">
        <f t="shared" si="77"/>
        <v>0</v>
      </c>
      <c r="P165" s="4" t="str">
        <f t="shared" si="78"/>
        <v>External assistance</v>
      </c>
      <c r="Q165" s="52" t="str">
        <f t="shared" si="79"/>
        <v/>
      </c>
    </row>
    <row r="166" spans="1:17" x14ac:dyDescent="0.25">
      <c r="A166" s="207" t="s">
        <v>299</v>
      </c>
      <c r="B166" s="204"/>
      <c r="C166" s="202">
        <f t="shared" si="75"/>
        <v>0</v>
      </c>
      <c r="D166" s="202">
        <f t="shared" si="80"/>
        <v>0</v>
      </c>
      <c r="E166" s="205"/>
      <c r="F166" s="205"/>
      <c r="G166" s="45"/>
      <c r="H166">
        <f t="shared" si="76"/>
        <v>0</v>
      </c>
      <c r="I166">
        <f t="shared" si="77"/>
        <v>0</v>
      </c>
      <c r="P166" s="4" t="str">
        <f t="shared" si="78"/>
        <v>Other costs</v>
      </c>
      <c r="Q166" s="52" t="str">
        <f t="shared" si="79"/>
        <v/>
      </c>
    </row>
    <row r="167" spans="1:17" x14ac:dyDescent="0.25">
      <c r="A167" s="207" t="s">
        <v>300</v>
      </c>
      <c r="B167" s="204"/>
      <c r="C167" s="202">
        <f t="shared" si="75"/>
        <v>0</v>
      </c>
      <c r="D167" s="202">
        <f t="shared" si="80"/>
        <v>0</v>
      </c>
      <c r="E167" s="205"/>
      <c r="F167" s="205"/>
      <c r="G167" s="45"/>
      <c r="H167">
        <f t="shared" si="76"/>
        <v>0</v>
      </c>
      <c r="I167">
        <f t="shared" si="77"/>
        <v>0</v>
      </c>
      <c r="P167" s="4" t="str">
        <f t="shared" si="78"/>
        <v>Apparatus/equipment</v>
      </c>
      <c r="Q167" s="52" t="str">
        <f t="shared" si="79"/>
        <v/>
      </c>
    </row>
    <row r="168" spans="1:17" x14ac:dyDescent="0.25">
      <c r="A168" s="207" t="s">
        <v>301</v>
      </c>
      <c r="B168" s="204"/>
      <c r="C168" s="202">
        <f t="shared" si="75"/>
        <v>0</v>
      </c>
      <c r="D168" s="202">
        <f t="shared" si="80"/>
        <v>0</v>
      </c>
      <c r="E168" s="205"/>
      <c r="F168" s="205"/>
      <c r="G168" s="45"/>
      <c r="H168">
        <f t="shared" si="76"/>
        <v>0</v>
      </c>
      <c r="I168">
        <f t="shared" si="77"/>
        <v>0</v>
      </c>
      <c r="P168" s="4" t="str">
        <f t="shared" si="78"/>
        <v>Scrap value</v>
      </c>
      <c r="Q168" s="52" t="str">
        <f t="shared" si="79"/>
        <v/>
      </c>
    </row>
    <row r="169" spans="1:17" x14ac:dyDescent="0.25">
      <c r="A169" s="207" t="s">
        <v>302</v>
      </c>
      <c r="B169" s="204"/>
      <c r="C169" s="202">
        <f t="shared" si="75"/>
        <v>0</v>
      </c>
      <c r="D169" s="202">
        <f t="shared" si="80"/>
        <v>0</v>
      </c>
      <c r="E169" s="205"/>
      <c r="F169" s="205"/>
      <c r="G169" s="45"/>
      <c r="H169">
        <f t="shared" si="76"/>
        <v>0</v>
      </c>
      <c r="I169">
        <f t="shared" si="77"/>
        <v>0</v>
      </c>
      <c r="P169" s="4" t="str">
        <f t="shared" si="78"/>
        <v>Income, if any</v>
      </c>
      <c r="Q169" s="52" t="str">
        <f t="shared" si="79"/>
        <v/>
      </c>
    </row>
    <row r="170" spans="1:17" x14ac:dyDescent="0.25">
      <c r="A170" s="208" t="s">
        <v>303</v>
      </c>
      <c r="B170" s="204"/>
      <c r="C170" s="202">
        <f t="shared" si="75"/>
        <v>0</v>
      </c>
      <c r="D170" s="202">
        <f t="shared" si="80"/>
        <v>0</v>
      </c>
      <c r="E170" s="205"/>
      <c r="F170" s="205"/>
      <c r="G170" s="45"/>
      <c r="H170">
        <f t="shared" si="76"/>
        <v>0</v>
      </c>
      <c r="I170">
        <f t="shared" si="77"/>
        <v>0</v>
      </c>
      <c r="P170" s="4" t="str">
        <f t="shared" si="78"/>
        <v>Audit costs</v>
      </c>
      <c r="Q170" s="52" t="str">
        <f t="shared" si="79"/>
        <v/>
      </c>
    </row>
    <row r="171" spans="1:17" x14ac:dyDescent="0.25">
      <c r="A171" s="207" t="s">
        <v>304</v>
      </c>
      <c r="B171" s="200">
        <f>SUM(B164:B170)</f>
        <v>0</v>
      </c>
      <c r="C171" s="202">
        <f>SUM(C164:C170)</f>
        <v>0</v>
      </c>
      <c r="D171" s="202">
        <f>SUM(D164:D170)</f>
        <v>0</v>
      </c>
      <c r="E171" s="202">
        <f>SUM(E164:E170)</f>
        <v>0</v>
      </c>
      <c r="F171" s="202">
        <f>SUM(F164:F170)</f>
        <v>0</v>
      </c>
      <c r="G171" s="23">
        <f t="shared" ref="G171" si="81">SUM(G164:G170)</f>
        <v>0</v>
      </c>
      <c r="H171">
        <f>SUM(H164:H170)</f>
        <v>0</v>
      </c>
      <c r="I171">
        <f t="shared" si="77"/>
        <v>0</v>
      </c>
      <c r="P171" s="4" t="str">
        <f t="shared" si="78"/>
        <v>Total excl. OH</v>
      </c>
      <c r="Q171" s="52" t="str">
        <f t="shared" si="79"/>
        <v/>
      </c>
    </row>
    <row r="172" spans="1:17" x14ac:dyDescent="0.25">
      <c r="A172" s="207" t="s">
        <v>1</v>
      </c>
      <c r="B172" s="204"/>
      <c r="C172" s="202">
        <f>IFERROR(IF($G$160="",IF(E172="",B172*$E$160,E172),IF(E172="",B172*$G$160,E172)),0)</f>
        <v>0</v>
      </c>
      <c r="D172" s="202">
        <f>IFERROR(B172-C172-F172,0)</f>
        <v>0</v>
      </c>
      <c r="E172" s="205"/>
      <c r="F172" s="205"/>
      <c r="G172" s="45"/>
      <c r="H172">
        <f>IF(B172="",0,B172)</f>
        <v>0</v>
      </c>
      <c r="I172">
        <f t="shared" si="77"/>
        <v>0</v>
      </c>
      <c r="P172" s="4" t="str">
        <f t="shared" si="78"/>
        <v>OH</v>
      </c>
      <c r="Q172" s="52" t="str">
        <f t="shared" si="79"/>
        <v/>
      </c>
    </row>
    <row r="173" spans="1:17" ht="15.75" thickBot="1" x14ac:dyDescent="0.3">
      <c r="A173" s="209" t="s">
        <v>4</v>
      </c>
      <c r="B173" s="201">
        <f>SUM(B164:B170)+B172</f>
        <v>0</v>
      </c>
      <c r="C173" s="203">
        <f>SUM(C164:C170)+C172</f>
        <v>0</v>
      </c>
      <c r="D173" s="203">
        <f>SUM(D164:D170)+D172</f>
        <v>0</v>
      </c>
      <c r="E173" s="203">
        <f>SUM(E164:E170)+E172</f>
        <v>0</v>
      </c>
      <c r="F173" s="203">
        <f>SUM(F164:F170)+F172</f>
        <v>0</v>
      </c>
      <c r="G173" s="24">
        <f t="shared" ref="G173" si="82">SUM(G164:G170)+G172</f>
        <v>0</v>
      </c>
      <c r="H173">
        <f>SUM(H164:H170)+H172</f>
        <v>0</v>
      </c>
      <c r="I173">
        <f t="shared" si="77"/>
        <v>0</v>
      </c>
      <c r="J173" s="21"/>
      <c r="K173" s="21"/>
      <c r="L173" s="21"/>
      <c r="M173" s="21"/>
      <c r="N173" s="21"/>
      <c r="O173" s="21"/>
      <c r="P173" s="7" t="str">
        <f t="shared" si="78"/>
        <v>Total</v>
      </c>
      <c r="Q173" s="53" t="str">
        <f t="shared" si="79"/>
        <v/>
      </c>
    </row>
    <row r="175" spans="1:17" x14ac:dyDescent="0.25">
      <c r="A175" s="9" t="s">
        <v>305</v>
      </c>
      <c r="B175" s="11"/>
      <c r="C175" s="26" t="s">
        <v>315</v>
      </c>
      <c r="D175" s="9" t="s">
        <v>308</v>
      </c>
      <c r="E175" s="272"/>
      <c r="F175" s="272"/>
    </row>
    <row r="176" spans="1:17" x14ac:dyDescent="0.25">
      <c r="A176" s="9" t="s">
        <v>306</v>
      </c>
      <c r="B176" s="10"/>
      <c r="C176" s="46">
        <f>IF(IF(G176="",E176,G176)="",0,IF(G176="",E176,G176))</f>
        <v>0</v>
      </c>
      <c r="D176" s="9" t="s">
        <v>372</v>
      </c>
      <c r="E176" s="12" t="str">
        <f>_xlfn.IFNA(VLOOKUP(B176,'List of subsidy rates'!$A:$K,MATCH(CONCATENATE(E175," - ",$H$1),'List of subsidy rates'!$A$1:$K$1,0),FALSE),"")</f>
        <v/>
      </c>
      <c r="F176" s="9" t="s">
        <v>373</v>
      </c>
      <c r="G176" s="160"/>
      <c r="H176">
        <f>ROUND(IF(E175="",0,IF(LEFT(E175,6)="Public",B187*0.44,B180*0.3)),2)</f>
        <v>0</v>
      </c>
    </row>
    <row r="177" spans="1:17" x14ac:dyDescent="0.25">
      <c r="A177" s="9" t="s">
        <v>375</v>
      </c>
      <c r="B177" s="164" t="str">
        <f>IF(E175="","",IF(E175="Public research and knowledge dissemination organization",0.44,0.3))</f>
        <v/>
      </c>
      <c r="C177" s="9" t="s">
        <v>349</v>
      </c>
      <c r="D177" s="163" t="str">
        <f>IF(E175="","",IF(LEFT(E175,6)="Public",B187*0.44-B188,B180*0.3-B188))</f>
        <v/>
      </c>
      <c r="E177" s="161"/>
      <c r="F177" s="9"/>
      <c r="G177" s="162"/>
    </row>
    <row r="178" spans="1:17" ht="15.75" thickBot="1" x14ac:dyDescent="0.3"/>
    <row r="179" spans="1:17" ht="30.75" thickBot="1" x14ac:dyDescent="0.3">
      <c r="A179" t="str">
        <f>IF(B189&gt;0,"Ja","")</f>
        <v/>
      </c>
      <c r="B179" s="13" t="s">
        <v>292</v>
      </c>
      <c r="C179" s="196" t="s">
        <v>293</v>
      </c>
      <c r="D179" s="196" t="s">
        <v>294</v>
      </c>
      <c r="E179" s="196" t="s">
        <v>345</v>
      </c>
      <c r="F179" s="196" t="s">
        <v>295</v>
      </c>
      <c r="G179" s="14" t="s">
        <v>296</v>
      </c>
      <c r="J179" s="25" t="s">
        <v>327</v>
      </c>
      <c r="P179" t="str">
        <f>IF(Q189="","",IF(RIGHT(E175,10)="Virksomhed",IF(SUM(Q180:Q188)/COUNT(Q180:Q188)&lt;&gt;Q189,1,""),""))</f>
        <v/>
      </c>
      <c r="Q179" s="26" t="s">
        <v>374</v>
      </c>
    </row>
    <row r="180" spans="1:17" x14ac:dyDescent="0.25">
      <c r="A180" s="206" t="s">
        <v>346</v>
      </c>
      <c r="B180" s="204"/>
      <c r="C180" s="202">
        <f t="shared" ref="C180:C186" si="83">IFERROR(IF($G$176="",IF(E180="",B180*$E$176,E180),IF(E180="",B180*$G$176,E180)),0)</f>
        <v>0</v>
      </c>
      <c r="D180" s="202">
        <f>IFERROR(B180-C180-F180,0)</f>
        <v>0</v>
      </c>
      <c r="E180" s="205"/>
      <c r="F180" s="205"/>
      <c r="G180" s="45"/>
      <c r="H180">
        <f t="shared" ref="H180:H186" si="84">IF(B180="",0,B180)</f>
        <v>0</v>
      </c>
      <c r="I180">
        <f t="shared" ref="I180:I189" si="85">IF($E$175&lt;&gt;"Public research and knowledge dissemination organization",0,IF(B180="",0,B180))</f>
        <v>0</v>
      </c>
      <c r="J180" s="20"/>
      <c r="K180" s="20"/>
      <c r="L180" s="20"/>
      <c r="M180" s="20"/>
      <c r="N180" s="20"/>
      <c r="O180" s="20"/>
      <c r="P180" s="1" t="str">
        <f t="shared" ref="P180:P189" si="86">A180</f>
        <v xml:space="preserve">Salary </v>
      </c>
      <c r="Q180" s="51" t="str">
        <f t="shared" ref="Q180:Q189" si="87">IFERROR(C180/B180,"")</f>
        <v/>
      </c>
    </row>
    <row r="181" spans="1:17" x14ac:dyDescent="0.25">
      <c r="A181" s="207" t="s">
        <v>298</v>
      </c>
      <c r="B181" s="204"/>
      <c r="C181" s="202">
        <f t="shared" si="83"/>
        <v>0</v>
      </c>
      <c r="D181" s="202">
        <f t="shared" ref="D181:D186" si="88">IFERROR(B181-C181-F181,0)</f>
        <v>0</v>
      </c>
      <c r="E181" s="205"/>
      <c r="F181" s="205"/>
      <c r="G181" s="45"/>
      <c r="H181">
        <f t="shared" si="84"/>
        <v>0</v>
      </c>
      <c r="I181">
        <f t="shared" si="85"/>
        <v>0</v>
      </c>
      <c r="P181" s="4" t="str">
        <f t="shared" si="86"/>
        <v>External assistance</v>
      </c>
      <c r="Q181" s="52" t="str">
        <f t="shared" si="87"/>
        <v/>
      </c>
    </row>
    <row r="182" spans="1:17" x14ac:dyDescent="0.25">
      <c r="A182" s="207" t="s">
        <v>299</v>
      </c>
      <c r="B182" s="204"/>
      <c r="C182" s="202">
        <f t="shared" si="83"/>
        <v>0</v>
      </c>
      <c r="D182" s="202">
        <f t="shared" si="88"/>
        <v>0</v>
      </c>
      <c r="E182" s="205"/>
      <c r="F182" s="205"/>
      <c r="G182" s="45"/>
      <c r="H182">
        <f t="shared" si="84"/>
        <v>0</v>
      </c>
      <c r="I182">
        <f t="shared" si="85"/>
        <v>0</v>
      </c>
      <c r="P182" s="4" t="str">
        <f t="shared" si="86"/>
        <v>Other costs</v>
      </c>
      <c r="Q182" s="52" t="str">
        <f t="shared" si="87"/>
        <v/>
      </c>
    </row>
    <row r="183" spans="1:17" x14ac:dyDescent="0.25">
      <c r="A183" s="207" t="s">
        <v>300</v>
      </c>
      <c r="B183" s="204"/>
      <c r="C183" s="202">
        <f t="shared" si="83"/>
        <v>0</v>
      </c>
      <c r="D183" s="202">
        <f t="shared" si="88"/>
        <v>0</v>
      </c>
      <c r="E183" s="205"/>
      <c r="F183" s="205"/>
      <c r="G183" s="45"/>
      <c r="H183">
        <f t="shared" si="84"/>
        <v>0</v>
      </c>
      <c r="I183">
        <f t="shared" si="85"/>
        <v>0</v>
      </c>
      <c r="P183" s="4" t="str">
        <f t="shared" si="86"/>
        <v>Apparatus/equipment</v>
      </c>
      <c r="Q183" s="52" t="str">
        <f t="shared" si="87"/>
        <v/>
      </c>
    </row>
    <row r="184" spans="1:17" x14ac:dyDescent="0.25">
      <c r="A184" s="207" t="s">
        <v>301</v>
      </c>
      <c r="B184" s="204"/>
      <c r="C184" s="202">
        <f t="shared" si="83"/>
        <v>0</v>
      </c>
      <c r="D184" s="202">
        <f t="shared" si="88"/>
        <v>0</v>
      </c>
      <c r="E184" s="205"/>
      <c r="F184" s="205"/>
      <c r="G184" s="45"/>
      <c r="H184">
        <f t="shared" si="84"/>
        <v>0</v>
      </c>
      <c r="I184">
        <f t="shared" si="85"/>
        <v>0</v>
      </c>
      <c r="P184" s="4" t="str">
        <f t="shared" si="86"/>
        <v>Scrap value</v>
      </c>
      <c r="Q184" s="52" t="str">
        <f t="shared" si="87"/>
        <v/>
      </c>
    </row>
    <row r="185" spans="1:17" x14ac:dyDescent="0.25">
      <c r="A185" s="207" t="s">
        <v>302</v>
      </c>
      <c r="B185" s="204"/>
      <c r="C185" s="202">
        <f t="shared" si="83"/>
        <v>0</v>
      </c>
      <c r="D185" s="202">
        <f t="shared" si="88"/>
        <v>0</v>
      </c>
      <c r="E185" s="205"/>
      <c r="F185" s="205"/>
      <c r="G185" s="45"/>
      <c r="H185">
        <f t="shared" si="84"/>
        <v>0</v>
      </c>
      <c r="I185">
        <f t="shared" si="85"/>
        <v>0</v>
      </c>
      <c r="P185" s="4" t="str">
        <f t="shared" si="86"/>
        <v>Income, if any</v>
      </c>
      <c r="Q185" s="52" t="str">
        <f t="shared" si="87"/>
        <v/>
      </c>
    </row>
    <row r="186" spans="1:17" x14ac:dyDescent="0.25">
      <c r="A186" s="208" t="s">
        <v>303</v>
      </c>
      <c r="B186" s="204"/>
      <c r="C186" s="202">
        <f t="shared" si="83"/>
        <v>0</v>
      </c>
      <c r="D186" s="202">
        <f t="shared" si="88"/>
        <v>0</v>
      </c>
      <c r="E186" s="205"/>
      <c r="F186" s="205"/>
      <c r="G186" s="45"/>
      <c r="H186">
        <f t="shared" si="84"/>
        <v>0</v>
      </c>
      <c r="I186">
        <f t="shared" si="85"/>
        <v>0</v>
      </c>
      <c r="P186" s="4" t="str">
        <f t="shared" si="86"/>
        <v>Audit costs</v>
      </c>
      <c r="Q186" s="52" t="str">
        <f t="shared" si="87"/>
        <v/>
      </c>
    </row>
    <row r="187" spans="1:17" x14ac:dyDescent="0.25">
      <c r="A187" s="207" t="s">
        <v>304</v>
      </c>
      <c r="B187" s="200">
        <f>SUM(B180:B186)</f>
        <v>0</v>
      </c>
      <c r="C187" s="202">
        <f>SUM(C180:C186)</f>
        <v>0</v>
      </c>
      <c r="D187" s="202">
        <f>SUM(D180:D186)</f>
        <v>0</v>
      </c>
      <c r="E187" s="202">
        <f>SUM(E180:E186)</f>
        <v>0</v>
      </c>
      <c r="F187" s="202">
        <f>SUM(F180:F186)</f>
        <v>0</v>
      </c>
      <c r="G187" s="23">
        <f t="shared" ref="G187" si="89">SUM(G180:G186)</f>
        <v>0</v>
      </c>
      <c r="H187">
        <f>SUM(H180:H186)</f>
        <v>0</v>
      </c>
      <c r="I187">
        <f t="shared" si="85"/>
        <v>0</v>
      </c>
      <c r="P187" s="4" t="str">
        <f t="shared" si="86"/>
        <v>Total excl. OH</v>
      </c>
      <c r="Q187" s="52" t="str">
        <f t="shared" si="87"/>
        <v/>
      </c>
    </row>
    <row r="188" spans="1:17" x14ac:dyDescent="0.25">
      <c r="A188" s="207" t="s">
        <v>1</v>
      </c>
      <c r="B188" s="204"/>
      <c r="C188" s="202">
        <f>IFERROR(IF($G$176="",IF(E188="",B188*$E$176,E188),IF(E188="",B188*$G$176,E188)),0)</f>
        <v>0</v>
      </c>
      <c r="D188" s="202">
        <f>IFERROR(B188-C188-F188,0)</f>
        <v>0</v>
      </c>
      <c r="E188" s="205"/>
      <c r="F188" s="205"/>
      <c r="G188" s="45"/>
      <c r="H188">
        <f>IF(B188="",0,B188)</f>
        <v>0</v>
      </c>
      <c r="I188">
        <f t="shared" si="85"/>
        <v>0</v>
      </c>
      <c r="P188" s="4" t="str">
        <f t="shared" si="86"/>
        <v>OH</v>
      </c>
      <c r="Q188" s="52" t="str">
        <f t="shared" si="87"/>
        <v/>
      </c>
    </row>
    <row r="189" spans="1:17" ht="15.75" thickBot="1" x14ac:dyDescent="0.3">
      <c r="A189" s="209" t="s">
        <v>4</v>
      </c>
      <c r="B189" s="201">
        <f>SUM(B180:B186)+B188</f>
        <v>0</v>
      </c>
      <c r="C189" s="203">
        <f>SUM(C180:C186)+C188</f>
        <v>0</v>
      </c>
      <c r="D189" s="203">
        <f>SUM(D180:D186)+D188</f>
        <v>0</v>
      </c>
      <c r="E189" s="203">
        <f>SUM(E180:E186)+E188</f>
        <v>0</v>
      </c>
      <c r="F189" s="203">
        <f>SUM(F180:F186)+F188</f>
        <v>0</v>
      </c>
      <c r="G189" s="24">
        <f t="shared" ref="G189" si="90">SUM(G180:G186)+G188</f>
        <v>0</v>
      </c>
      <c r="H189">
        <f>SUM(H180:H186)+H188</f>
        <v>0</v>
      </c>
      <c r="I189">
        <f t="shared" si="85"/>
        <v>0</v>
      </c>
      <c r="J189" s="21"/>
      <c r="K189" s="21"/>
      <c r="L189" s="21"/>
      <c r="M189" s="21"/>
      <c r="N189" s="21"/>
      <c r="O189" s="21"/>
      <c r="P189" s="7" t="str">
        <f t="shared" si="86"/>
        <v>Total</v>
      </c>
      <c r="Q189" s="53" t="str">
        <f t="shared" si="87"/>
        <v/>
      </c>
    </row>
    <row r="191" spans="1:17" x14ac:dyDescent="0.25">
      <c r="A191" s="9" t="s">
        <v>305</v>
      </c>
      <c r="B191" s="11"/>
      <c r="C191" s="26" t="s">
        <v>316</v>
      </c>
      <c r="D191" s="9" t="s">
        <v>308</v>
      </c>
      <c r="E191" s="272"/>
      <c r="F191" s="272"/>
    </row>
    <row r="192" spans="1:17" x14ac:dyDescent="0.25">
      <c r="A192" s="9" t="s">
        <v>306</v>
      </c>
      <c r="B192" s="10"/>
      <c r="C192" s="46">
        <f>IF(IF(G192="",E192,G192)="",0,IF(G192="",E192,G192))</f>
        <v>0</v>
      </c>
      <c r="D192" s="9" t="s">
        <v>372</v>
      </c>
      <c r="E192" s="12" t="str">
        <f>_xlfn.IFNA(VLOOKUP(B192,'List of subsidy rates'!$A:$K,MATCH(CONCATENATE(E191," - ",$H$1),'List of subsidy rates'!$A$1:$K$1,0),FALSE),"")</f>
        <v/>
      </c>
      <c r="F192" s="9" t="s">
        <v>373</v>
      </c>
      <c r="G192" s="160"/>
      <c r="H192">
        <f>ROUND(IF(E191="",0,IF(LEFT(E191,6)="Public",B203*0.44,B196*0.3)),2)</f>
        <v>0</v>
      </c>
    </row>
    <row r="193" spans="1:17" x14ac:dyDescent="0.25">
      <c r="A193" s="9" t="s">
        <v>375</v>
      </c>
      <c r="B193" s="164" t="str">
        <f>IF(E191="","",IF(E191="Public research and knowledge dissemination organization",0.44,0.3))</f>
        <v/>
      </c>
      <c r="C193" s="9" t="s">
        <v>349</v>
      </c>
      <c r="D193" s="163" t="str">
        <f>IF(E191="","",IF(LEFT(E191,6)="Public",B203*0.44-B204,B196*0.3-B204))</f>
        <v/>
      </c>
      <c r="E193" s="161"/>
      <c r="F193" s="9"/>
      <c r="G193" s="162"/>
    </row>
    <row r="194" spans="1:17" ht="15.75" thickBot="1" x14ac:dyDescent="0.3"/>
    <row r="195" spans="1:17" ht="30.75" thickBot="1" x14ac:dyDescent="0.3">
      <c r="A195" t="str">
        <f>IF(B205&gt;0,"Ja","")</f>
        <v/>
      </c>
      <c r="B195" s="13" t="s">
        <v>292</v>
      </c>
      <c r="C195" s="196" t="s">
        <v>293</v>
      </c>
      <c r="D195" s="196" t="s">
        <v>294</v>
      </c>
      <c r="E195" s="196" t="s">
        <v>345</v>
      </c>
      <c r="F195" s="196" t="s">
        <v>295</v>
      </c>
      <c r="G195" s="14" t="s">
        <v>296</v>
      </c>
      <c r="J195" s="25" t="s">
        <v>327</v>
      </c>
      <c r="P195" t="str">
        <f>IF(Q205="","",IF(RIGHT(E191,10)="Virksomhed",IF(SUM(Q196:Q204)/COUNT(Q196:Q204)&lt;&gt;Q205,1,""),""))</f>
        <v/>
      </c>
      <c r="Q195" s="26" t="s">
        <v>374</v>
      </c>
    </row>
    <row r="196" spans="1:17" x14ac:dyDescent="0.25">
      <c r="A196" s="206" t="s">
        <v>346</v>
      </c>
      <c r="B196" s="204"/>
      <c r="C196" s="202">
        <f t="shared" ref="C196:C202" si="91">IFERROR(IF($G$192="",IF(E196="",B196*$E$192,E196),IF(E196="",B196*$G$192,E196)),0)</f>
        <v>0</v>
      </c>
      <c r="D196" s="202">
        <f>IFERROR(B196-C196-F196,0)</f>
        <v>0</v>
      </c>
      <c r="E196" s="205"/>
      <c r="F196" s="205"/>
      <c r="G196" s="45"/>
      <c r="H196">
        <f t="shared" ref="H196:H202" si="92">IF(B196="",0,B196)</f>
        <v>0</v>
      </c>
      <c r="I196">
        <f t="shared" ref="I196:I205" si="93">IF($E$191&lt;&gt;"Public research and knowledge dissemination organization",0,IF(B196="",0,B196))</f>
        <v>0</v>
      </c>
      <c r="J196" s="20"/>
      <c r="K196" s="20"/>
      <c r="L196" s="20"/>
      <c r="M196" s="20"/>
      <c r="N196" s="20"/>
      <c r="O196" s="20"/>
      <c r="P196" s="1" t="str">
        <f t="shared" ref="P196:P205" si="94">A196</f>
        <v xml:space="preserve">Salary </v>
      </c>
      <c r="Q196" s="51" t="str">
        <f t="shared" ref="Q196:Q205" si="95">IFERROR(C196/B196,"")</f>
        <v/>
      </c>
    </row>
    <row r="197" spans="1:17" x14ac:dyDescent="0.25">
      <c r="A197" s="207" t="s">
        <v>298</v>
      </c>
      <c r="B197" s="204"/>
      <c r="C197" s="202">
        <f t="shared" si="91"/>
        <v>0</v>
      </c>
      <c r="D197" s="202">
        <f t="shared" ref="D197:D202" si="96">IFERROR(B197-C197-F197,0)</f>
        <v>0</v>
      </c>
      <c r="E197" s="205"/>
      <c r="F197" s="205"/>
      <c r="G197" s="45"/>
      <c r="H197">
        <f t="shared" si="92"/>
        <v>0</v>
      </c>
      <c r="I197">
        <f t="shared" si="93"/>
        <v>0</v>
      </c>
      <c r="P197" s="4" t="str">
        <f t="shared" si="94"/>
        <v>External assistance</v>
      </c>
      <c r="Q197" s="52" t="str">
        <f t="shared" si="95"/>
        <v/>
      </c>
    </row>
    <row r="198" spans="1:17" x14ac:dyDescent="0.25">
      <c r="A198" s="207" t="s">
        <v>299</v>
      </c>
      <c r="B198" s="204"/>
      <c r="C198" s="202">
        <f t="shared" si="91"/>
        <v>0</v>
      </c>
      <c r="D198" s="202">
        <f t="shared" si="96"/>
        <v>0</v>
      </c>
      <c r="E198" s="205"/>
      <c r="F198" s="205"/>
      <c r="G198" s="45"/>
      <c r="H198">
        <f t="shared" si="92"/>
        <v>0</v>
      </c>
      <c r="I198">
        <f t="shared" si="93"/>
        <v>0</v>
      </c>
      <c r="P198" s="4" t="str">
        <f t="shared" si="94"/>
        <v>Other costs</v>
      </c>
      <c r="Q198" s="52" t="str">
        <f t="shared" si="95"/>
        <v/>
      </c>
    </row>
    <row r="199" spans="1:17" x14ac:dyDescent="0.25">
      <c r="A199" s="207" t="s">
        <v>300</v>
      </c>
      <c r="B199" s="204"/>
      <c r="C199" s="202">
        <f t="shared" si="91"/>
        <v>0</v>
      </c>
      <c r="D199" s="202">
        <f t="shared" si="96"/>
        <v>0</v>
      </c>
      <c r="E199" s="205"/>
      <c r="F199" s="205"/>
      <c r="G199" s="45"/>
      <c r="H199">
        <f t="shared" si="92"/>
        <v>0</v>
      </c>
      <c r="I199">
        <f t="shared" si="93"/>
        <v>0</v>
      </c>
      <c r="P199" s="4" t="str">
        <f t="shared" si="94"/>
        <v>Apparatus/equipment</v>
      </c>
      <c r="Q199" s="52" t="str">
        <f t="shared" si="95"/>
        <v/>
      </c>
    </row>
    <row r="200" spans="1:17" x14ac:dyDescent="0.25">
      <c r="A200" s="207" t="s">
        <v>301</v>
      </c>
      <c r="B200" s="204"/>
      <c r="C200" s="202">
        <f t="shared" si="91"/>
        <v>0</v>
      </c>
      <c r="D200" s="202">
        <f t="shared" si="96"/>
        <v>0</v>
      </c>
      <c r="E200" s="205"/>
      <c r="F200" s="205"/>
      <c r="G200" s="45"/>
      <c r="H200">
        <f t="shared" si="92"/>
        <v>0</v>
      </c>
      <c r="I200">
        <f t="shared" si="93"/>
        <v>0</v>
      </c>
      <c r="P200" s="4" t="str">
        <f t="shared" si="94"/>
        <v>Scrap value</v>
      </c>
      <c r="Q200" s="52" t="str">
        <f t="shared" si="95"/>
        <v/>
      </c>
    </row>
    <row r="201" spans="1:17" x14ac:dyDescent="0.25">
      <c r="A201" s="207" t="s">
        <v>302</v>
      </c>
      <c r="B201" s="204"/>
      <c r="C201" s="202">
        <f t="shared" si="91"/>
        <v>0</v>
      </c>
      <c r="D201" s="202">
        <f t="shared" si="96"/>
        <v>0</v>
      </c>
      <c r="E201" s="205"/>
      <c r="F201" s="205"/>
      <c r="G201" s="45"/>
      <c r="H201">
        <f t="shared" si="92"/>
        <v>0</v>
      </c>
      <c r="I201">
        <f t="shared" si="93"/>
        <v>0</v>
      </c>
      <c r="P201" s="4" t="str">
        <f t="shared" si="94"/>
        <v>Income, if any</v>
      </c>
      <c r="Q201" s="52" t="str">
        <f t="shared" si="95"/>
        <v/>
      </c>
    </row>
    <row r="202" spans="1:17" x14ac:dyDescent="0.25">
      <c r="A202" s="208" t="s">
        <v>303</v>
      </c>
      <c r="B202" s="204"/>
      <c r="C202" s="202">
        <f t="shared" si="91"/>
        <v>0</v>
      </c>
      <c r="D202" s="202">
        <f t="shared" si="96"/>
        <v>0</v>
      </c>
      <c r="E202" s="205"/>
      <c r="F202" s="205"/>
      <c r="G202" s="45"/>
      <c r="H202">
        <f t="shared" si="92"/>
        <v>0</v>
      </c>
      <c r="I202">
        <f t="shared" si="93"/>
        <v>0</v>
      </c>
      <c r="P202" s="4" t="str">
        <f t="shared" si="94"/>
        <v>Audit costs</v>
      </c>
      <c r="Q202" s="52" t="str">
        <f t="shared" si="95"/>
        <v/>
      </c>
    </row>
    <row r="203" spans="1:17" x14ac:dyDescent="0.25">
      <c r="A203" s="207" t="s">
        <v>304</v>
      </c>
      <c r="B203" s="200">
        <f>SUM(B196:B202)</f>
        <v>0</v>
      </c>
      <c r="C203" s="202">
        <f>SUM(C196:C202)</f>
        <v>0</v>
      </c>
      <c r="D203" s="202">
        <f>SUM(D196:D202)</f>
        <v>0</v>
      </c>
      <c r="E203" s="202">
        <f>SUM(E196:E202)</f>
        <v>0</v>
      </c>
      <c r="F203" s="202">
        <f>SUM(F196:F202)</f>
        <v>0</v>
      </c>
      <c r="G203" s="23">
        <f t="shared" ref="G203" si="97">SUM(G196:G202)</f>
        <v>0</v>
      </c>
      <c r="H203">
        <f>SUM(H196:H202)</f>
        <v>0</v>
      </c>
      <c r="I203">
        <f t="shared" si="93"/>
        <v>0</v>
      </c>
      <c r="P203" s="4" t="str">
        <f t="shared" si="94"/>
        <v>Total excl. OH</v>
      </c>
      <c r="Q203" s="52" t="str">
        <f t="shared" si="95"/>
        <v/>
      </c>
    </row>
    <row r="204" spans="1:17" x14ac:dyDescent="0.25">
      <c r="A204" s="207" t="s">
        <v>1</v>
      </c>
      <c r="B204" s="204"/>
      <c r="C204" s="202">
        <f>IFERROR(IF($G$192="",IF(E204="",B204*$E$192,E204),IF(E204="",B204*$G$192,E204)),0)</f>
        <v>0</v>
      </c>
      <c r="D204" s="202">
        <f>IFERROR(B204-C204-F204,0)</f>
        <v>0</v>
      </c>
      <c r="E204" s="205"/>
      <c r="F204" s="205"/>
      <c r="G204" s="45"/>
      <c r="H204">
        <f>IF(B204="",0,B204)</f>
        <v>0</v>
      </c>
      <c r="I204">
        <f t="shared" si="93"/>
        <v>0</v>
      </c>
      <c r="P204" s="4" t="str">
        <f t="shared" si="94"/>
        <v>OH</v>
      </c>
      <c r="Q204" s="52" t="str">
        <f t="shared" si="95"/>
        <v/>
      </c>
    </row>
    <row r="205" spans="1:17" ht="15.75" thickBot="1" x14ac:dyDescent="0.3">
      <c r="A205" s="209" t="s">
        <v>4</v>
      </c>
      <c r="B205" s="201">
        <f>SUM(B196:B202)+B204</f>
        <v>0</v>
      </c>
      <c r="C205" s="203">
        <f>SUM(C196:C202)+C204</f>
        <v>0</v>
      </c>
      <c r="D205" s="203">
        <f>SUM(D196:D202)+D204</f>
        <v>0</v>
      </c>
      <c r="E205" s="203">
        <f>SUM(E196:E202)+E204</f>
        <v>0</v>
      </c>
      <c r="F205" s="203">
        <f>SUM(F196:F202)+F204</f>
        <v>0</v>
      </c>
      <c r="G205" s="24">
        <f t="shared" ref="G205" si="98">SUM(G196:G202)+G204</f>
        <v>0</v>
      </c>
      <c r="H205">
        <f>SUM(H196:H202)+H204</f>
        <v>0</v>
      </c>
      <c r="I205">
        <f t="shared" si="93"/>
        <v>0</v>
      </c>
      <c r="J205" s="21"/>
      <c r="K205" s="21"/>
      <c r="L205" s="21"/>
      <c r="M205" s="21"/>
      <c r="N205" s="21"/>
      <c r="O205" s="21"/>
      <c r="P205" s="7" t="str">
        <f t="shared" si="94"/>
        <v>Total</v>
      </c>
      <c r="Q205" s="53" t="str">
        <f t="shared" si="95"/>
        <v/>
      </c>
    </row>
    <row r="207" spans="1:17" x14ac:dyDescent="0.25">
      <c r="A207" s="9" t="s">
        <v>305</v>
      </c>
      <c r="B207" s="11"/>
      <c r="C207" s="26" t="s">
        <v>317</v>
      </c>
      <c r="D207" s="9" t="s">
        <v>308</v>
      </c>
      <c r="E207" s="272"/>
      <c r="F207" s="272"/>
    </row>
    <row r="208" spans="1:17" x14ac:dyDescent="0.25">
      <c r="A208" s="9" t="s">
        <v>306</v>
      </c>
      <c r="B208" s="10"/>
      <c r="C208" s="46">
        <f>IF(IF(G208="",E208,G208)="",0,IF(G208="",E208,G208))</f>
        <v>0</v>
      </c>
      <c r="D208" s="9" t="s">
        <v>372</v>
      </c>
      <c r="E208" s="12" t="str">
        <f>_xlfn.IFNA(VLOOKUP(B208,'List of subsidy rates'!$A:$K,MATCH(CONCATENATE(E207," - ",$H$1),'List of subsidy rates'!$A$1:$K$1,0),FALSE),"")</f>
        <v/>
      </c>
      <c r="F208" s="9" t="s">
        <v>373</v>
      </c>
      <c r="G208" s="160"/>
      <c r="H208">
        <f>ROUND(IF(E207="",0,IF(LEFT(E207,6)="Public",B219*0.44,B212*0.3)),2)</f>
        <v>0</v>
      </c>
    </row>
    <row r="209" spans="1:17" x14ac:dyDescent="0.25">
      <c r="A209" s="9" t="s">
        <v>375</v>
      </c>
      <c r="B209" s="164" t="str">
        <f>IF(E207="","",IF(E207="Public research and knowledge dissemination organization",0.44,0.3))</f>
        <v/>
      </c>
      <c r="C209" s="9" t="s">
        <v>349</v>
      </c>
      <c r="D209" s="163" t="str">
        <f>IF(E207="","",IF(LEFT(E207,6)="Public",B219*0.44-B220,B212*0.3-B220))</f>
        <v/>
      </c>
      <c r="E209" s="161"/>
      <c r="F209" s="9"/>
      <c r="G209" s="162"/>
    </row>
    <row r="210" spans="1:17" ht="15.75" thickBot="1" x14ac:dyDescent="0.3"/>
    <row r="211" spans="1:17" ht="30.75" thickBot="1" x14ac:dyDescent="0.3">
      <c r="A211" t="str">
        <f>IF(B221&gt;0,"Ja","")</f>
        <v/>
      </c>
      <c r="B211" s="13" t="s">
        <v>292</v>
      </c>
      <c r="C211" s="196" t="s">
        <v>293</v>
      </c>
      <c r="D211" s="196" t="s">
        <v>294</v>
      </c>
      <c r="E211" s="196" t="s">
        <v>345</v>
      </c>
      <c r="F211" s="196" t="s">
        <v>295</v>
      </c>
      <c r="G211" s="14" t="s">
        <v>296</v>
      </c>
      <c r="J211" s="25" t="s">
        <v>327</v>
      </c>
      <c r="P211" t="str">
        <f>IF(Q221="","",IF(RIGHT(E207,10)="Virksomhed",IF(SUM(Q212:Q220)/COUNT(Q212:Q220)&lt;&gt;Q221,1,""),""))</f>
        <v/>
      </c>
      <c r="Q211" s="26" t="s">
        <v>374</v>
      </c>
    </row>
    <row r="212" spans="1:17" x14ac:dyDescent="0.25">
      <c r="A212" s="206" t="s">
        <v>346</v>
      </c>
      <c r="B212" s="204"/>
      <c r="C212" s="202">
        <f t="shared" ref="C212:C218" si="99">IFERROR(IF($G$208="",IF(E212="",B212*$E$208,E212),IF(E212="",B212*$G$208,E212)),0)</f>
        <v>0</v>
      </c>
      <c r="D212" s="202">
        <f>IFERROR(B212-C212-F212,0)</f>
        <v>0</v>
      </c>
      <c r="E212" s="205"/>
      <c r="F212" s="205"/>
      <c r="G212" s="45"/>
      <c r="H212">
        <f t="shared" ref="H212:H218" si="100">IF(B212="",0,B212)</f>
        <v>0</v>
      </c>
      <c r="I212">
        <f t="shared" ref="I212:I221" si="101">IF($E$207&lt;&gt;"Public research and knowledge dissemination organization",0,IF(B212="",0,B212))</f>
        <v>0</v>
      </c>
      <c r="J212" s="20"/>
      <c r="K212" s="20"/>
      <c r="L212" s="20"/>
      <c r="M212" s="20"/>
      <c r="N212" s="20"/>
      <c r="O212" s="20"/>
      <c r="P212" s="1" t="str">
        <f t="shared" ref="P212:P221" si="102">A212</f>
        <v xml:space="preserve">Salary </v>
      </c>
      <c r="Q212" s="51" t="str">
        <f t="shared" ref="Q212:Q221" si="103">IFERROR(C212/B212,"")</f>
        <v/>
      </c>
    </row>
    <row r="213" spans="1:17" x14ac:dyDescent="0.25">
      <c r="A213" s="207" t="s">
        <v>298</v>
      </c>
      <c r="B213" s="204"/>
      <c r="C213" s="202">
        <f t="shared" si="99"/>
        <v>0</v>
      </c>
      <c r="D213" s="202">
        <f t="shared" ref="D213:D218" si="104">IFERROR(B213-C213-F213,0)</f>
        <v>0</v>
      </c>
      <c r="E213" s="205"/>
      <c r="F213" s="205"/>
      <c r="G213" s="45"/>
      <c r="H213">
        <f t="shared" si="100"/>
        <v>0</v>
      </c>
      <c r="I213">
        <f t="shared" si="101"/>
        <v>0</v>
      </c>
      <c r="P213" s="4" t="str">
        <f t="shared" si="102"/>
        <v>External assistance</v>
      </c>
      <c r="Q213" s="52" t="str">
        <f t="shared" si="103"/>
        <v/>
      </c>
    </row>
    <row r="214" spans="1:17" x14ac:dyDescent="0.25">
      <c r="A214" s="207" t="s">
        <v>299</v>
      </c>
      <c r="B214" s="204"/>
      <c r="C214" s="202">
        <f t="shared" si="99"/>
        <v>0</v>
      </c>
      <c r="D214" s="202">
        <f t="shared" si="104"/>
        <v>0</v>
      </c>
      <c r="E214" s="205"/>
      <c r="F214" s="205"/>
      <c r="G214" s="45"/>
      <c r="H214">
        <f t="shared" si="100"/>
        <v>0</v>
      </c>
      <c r="I214">
        <f t="shared" si="101"/>
        <v>0</v>
      </c>
      <c r="P214" s="4" t="str">
        <f t="shared" si="102"/>
        <v>Other costs</v>
      </c>
      <c r="Q214" s="52" t="str">
        <f t="shared" si="103"/>
        <v/>
      </c>
    </row>
    <row r="215" spans="1:17" x14ac:dyDescent="0.25">
      <c r="A215" s="207" t="s">
        <v>300</v>
      </c>
      <c r="B215" s="204"/>
      <c r="C215" s="202">
        <f t="shared" si="99"/>
        <v>0</v>
      </c>
      <c r="D215" s="202">
        <f t="shared" si="104"/>
        <v>0</v>
      </c>
      <c r="E215" s="205"/>
      <c r="F215" s="205"/>
      <c r="G215" s="45"/>
      <c r="H215">
        <f t="shared" si="100"/>
        <v>0</v>
      </c>
      <c r="I215">
        <f t="shared" si="101"/>
        <v>0</v>
      </c>
      <c r="P215" s="4" t="str">
        <f t="shared" si="102"/>
        <v>Apparatus/equipment</v>
      </c>
      <c r="Q215" s="52" t="str">
        <f t="shared" si="103"/>
        <v/>
      </c>
    </row>
    <row r="216" spans="1:17" x14ac:dyDescent="0.25">
      <c r="A216" s="207" t="s">
        <v>301</v>
      </c>
      <c r="B216" s="204"/>
      <c r="C216" s="202">
        <f t="shared" si="99"/>
        <v>0</v>
      </c>
      <c r="D216" s="202">
        <f t="shared" si="104"/>
        <v>0</v>
      </c>
      <c r="E216" s="205"/>
      <c r="F216" s="205"/>
      <c r="G216" s="45"/>
      <c r="H216">
        <f t="shared" si="100"/>
        <v>0</v>
      </c>
      <c r="I216">
        <f t="shared" si="101"/>
        <v>0</v>
      </c>
      <c r="P216" s="4" t="str">
        <f t="shared" si="102"/>
        <v>Scrap value</v>
      </c>
      <c r="Q216" s="52" t="str">
        <f t="shared" si="103"/>
        <v/>
      </c>
    </row>
    <row r="217" spans="1:17" x14ac:dyDescent="0.25">
      <c r="A217" s="207" t="s">
        <v>302</v>
      </c>
      <c r="B217" s="204"/>
      <c r="C217" s="202">
        <f t="shared" si="99"/>
        <v>0</v>
      </c>
      <c r="D217" s="202">
        <f t="shared" si="104"/>
        <v>0</v>
      </c>
      <c r="E217" s="205"/>
      <c r="F217" s="205"/>
      <c r="G217" s="45"/>
      <c r="H217">
        <f t="shared" si="100"/>
        <v>0</v>
      </c>
      <c r="I217">
        <f t="shared" si="101"/>
        <v>0</v>
      </c>
      <c r="P217" s="4" t="str">
        <f t="shared" si="102"/>
        <v>Income, if any</v>
      </c>
      <c r="Q217" s="52" t="str">
        <f t="shared" si="103"/>
        <v/>
      </c>
    </row>
    <row r="218" spans="1:17" x14ac:dyDescent="0.25">
      <c r="A218" s="208" t="s">
        <v>303</v>
      </c>
      <c r="B218" s="204"/>
      <c r="C218" s="202">
        <f t="shared" si="99"/>
        <v>0</v>
      </c>
      <c r="D218" s="202">
        <f t="shared" si="104"/>
        <v>0</v>
      </c>
      <c r="E218" s="205"/>
      <c r="F218" s="205"/>
      <c r="G218" s="45"/>
      <c r="H218">
        <f t="shared" si="100"/>
        <v>0</v>
      </c>
      <c r="I218">
        <f t="shared" si="101"/>
        <v>0</v>
      </c>
      <c r="P218" s="4" t="str">
        <f t="shared" si="102"/>
        <v>Audit costs</v>
      </c>
      <c r="Q218" s="52" t="str">
        <f t="shared" si="103"/>
        <v/>
      </c>
    </row>
    <row r="219" spans="1:17" x14ac:dyDescent="0.25">
      <c r="A219" s="207" t="s">
        <v>304</v>
      </c>
      <c r="B219" s="200">
        <f>SUM(B212:B218)</f>
        <v>0</v>
      </c>
      <c r="C219" s="202">
        <f>SUM(C212:C218)</f>
        <v>0</v>
      </c>
      <c r="D219" s="202">
        <f>SUM(D212:D218)</f>
        <v>0</v>
      </c>
      <c r="E219" s="202">
        <f>SUM(E212:E218)</f>
        <v>0</v>
      </c>
      <c r="F219" s="202">
        <f>SUM(F212:F218)</f>
        <v>0</v>
      </c>
      <c r="G219" s="23">
        <f t="shared" ref="G219" si="105">SUM(G212:G218)</f>
        <v>0</v>
      </c>
      <c r="H219">
        <f>SUM(H212:H218)</f>
        <v>0</v>
      </c>
      <c r="I219">
        <f t="shared" si="101"/>
        <v>0</v>
      </c>
      <c r="P219" s="4" t="str">
        <f t="shared" si="102"/>
        <v>Total excl. OH</v>
      </c>
      <c r="Q219" s="52" t="str">
        <f t="shared" si="103"/>
        <v/>
      </c>
    </row>
    <row r="220" spans="1:17" x14ac:dyDescent="0.25">
      <c r="A220" s="207" t="s">
        <v>1</v>
      </c>
      <c r="B220" s="204"/>
      <c r="C220" s="202">
        <f>IFERROR(IF($G$208="",IF(E220="",B220*$E$208,E220),IF(E220="",B220*$G$208,E220)),0)</f>
        <v>0</v>
      </c>
      <c r="D220" s="202">
        <f>IFERROR(B220-C220-F220,0)</f>
        <v>0</v>
      </c>
      <c r="E220" s="205"/>
      <c r="F220" s="205"/>
      <c r="G220" s="45"/>
      <c r="H220">
        <f>IF(B220="",0,B220)</f>
        <v>0</v>
      </c>
      <c r="I220">
        <f t="shared" si="101"/>
        <v>0</v>
      </c>
      <c r="P220" s="4" t="str">
        <f t="shared" si="102"/>
        <v>OH</v>
      </c>
      <c r="Q220" s="52" t="str">
        <f t="shared" si="103"/>
        <v/>
      </c>
    </row>
    <row r="221" spans="1:17" ht="15.75" thickBot="1" x14ac:dyDescent="0.3">
      <c r="A221" s="209" t="s">
        <v>4</v>
      </c>
      <c r="B221" s="201">
        <f>SUM(B212:B218)+B220</f>
        <v>0</v>
      </c>
      <c r="C221" s="203">
        <f>SUM(C212:C218)+C220</f>
        <v>0</v>
      </c>
      <c r="D221" s="203">
        <f>SUM(D212:D218)+D220</f>
        <v>0</v>
      </c>
      <c r="E221" s="203">
        <f>SUM(E212:E218)+E220</f>
        <v>0</v>
      </c>
      <c r="F221" s="203">
        <f>SUM(F212:F218)+F220</f>
        <v>0</v>
      </c>
      <c r="G221" s="24">
        <f t="shared" ref="G221" si="106">SUM(G212:G218)+G220</f>
        <v>0</v>
      </c>
      <c r="H221">
        <f>SUM(H212:H218)+H220</f>
        <v>0</v>
      </c>
      <c r="I221">
        <f t="shared" si="101"/>
        <v>0</v>
      </c>
      <c r="J221" s="21"/>
      <c r="K221" s="21"/>
      <c r="L221" s="21"/>
      <c r="M221" s="21"/>
      <c r="N221" s="21"/>
      <c r="O221" s="21"/>
      <c r="P221" s="7" t="str">
        <f t="shared" si="102"/>
        <v>Total</v>
      </c>
      <c r="Q221" s="53" t="str">
        <f t="shared" si="103"/>
        <v/>
      </c>
    </row>
    <row r="223" spans="1:17" x14ac:dyDescent="0.25">
      <c r="A223" s="9" t="s">
        <v>305</v>
      </c>
      <c r="B223" s="11"/>
      <c r="C223" s="26" t="s">
        <v>318</v>
      </c>
      <c r="D223" s="9" t="s">
        <v>308</v>
      </c>
      <c r="E223" s="272"/>
      <c r="F223" s="272"/>
    </row>
    <row r="224" spans="1:17" x14ac:dyDescent="0.25">
      <c r="A224" s="9" t="s">
        <v>306</v>
      </c>
      <c r="B224" s="10"/>
      <c r="C224" s="46">
        <f>IF(IF(G224="",E224,G224)="",0,IF(G224="",E224,G224))</f>
        <v>0</v>
      </c>
      <c r="D224" s="9" t="s">
        <v>372</v>
      </c>
      <c r="E224" s="12" t="str">
        <f>_xlfn.IFNA(VLOOKUP(B224,'List of subsidy rates'!$A:$K,MATCH(CONCATENATE(E223," - ",$H$1),'List of subsidy rates'!$A$1:$K$1,0),FALSE),"")</f>
        <v/>
      </c>
      <c r="F224" s="9" t="s">
        <v>373</v>
      </c>
      <c r="G224" s="160"/>
      <c r="H224">
        <f>ROUND(IF(E223="",0,IF(LEFT(E223,6)="Public",B235*0.44,B228*0.3)),2)</f>
        <v>0</v>
      </c>
    </row>
    <row r="225" spans="1:17" x14ac:dyDescent="0.25">
      <c r="A225" s="9" t="s">
        <v>375</v>
      </c>
      <c r="B225" s="164" t="str">
        <f>IF(E223="","",IF(E223="Public research and knowledge dissemination organization",0.44,0.3))</f>
        <v/>
      </c>
      <c r="C225" s="9" t="s">
        <v>349</v>
      </c>
      <c r="D225" s="163" t="str">
        <f>IF(E223="","",IF(LEFT(E223,6)="Public",B235*0.44-B236,B228*0.3-B236))</f>
        <v/>
      </c>
      <c r="E225" s="161"/>
      <c r="F225" s="9"/>
      <c r="G225" s="162"/>
    </row>
    <row r="226" spans="1:17" ht="15.75" thickBot="1" x14ac:dyDescent="0.3"/>
    <row r="227" spans="1:17" ht="30.75" thickBot="1" x14ac:dyDescent="0.3">
      <c r="A227" t="str">
        <f>IF(B237&gt;0,"Ja","")</f>
        <v/>
      </c>
      <c r="B227" s="13" t="s">
        <v>292</v>
      </c>
      <c r="C227" s="196" t="s">
        <v>293</v>
      </c>
      <c r="D227" s="196" t="s">
        <v>294</v>
      </c>
      <c r="E227" s="196" t="s">
        <v>345</v>
      </c>
      <c r="F227" s="196" t="s">
        <v>295</v>
      </c>
      <c r="G227" s="14" t="s">
        <v>296</v>
      </c>
      <c r="J227" s="25" t="s">
        <v>327</v>
      </c>
      <c r="P227" t="str">
        <f>IF(Q237="","",IF(RIGHT(E223,10)="Virksomhed",IF(SUM(Q228:Q236)/COUNT(Q228:Q236)&lt;&gt;Q237,1,""),""))</f>
        <v/>
      </c>
      <c r="Q227" s="26" t="s">
        <v>374</v>
      </c>
    </row>
    <row r="228" spans="1:17" x14ac:dyDescent="0.25">
      <c r="A228" s="206" t="s">
        <v>346</v>
      </c>
      <c r="B228" s="204"/>
      <c r="C228" s="202">
        <f t="shared" ref="C228:C234" si="107">IFERROR(IF($G$224="",IF(E228="",B228*$E$224,E228),IF(E228="",B228*$G$224,E228)),0)</f>
        <v>0</v>
      </c>
      <c r="D228" s="202">
        <f>IFERROR(B228-C228-F228,0)</f>
        <v>0</v>
      </c>
      <c r="E228" s="205"/>
      <c r="F228" s="205"/>
      <c r="G228" s="45"/>
      <c r="H228">
        <f t="shared" ref="H228:H234" si="108">IF(B228="",0,B228)</f>
        <v>0</v>
      </c>
      <c r="I228">
        <f t="shared" ref="I228:I237" si="109">IF($E$223&lt;&gt;"Public research and knowledge dissemination organization",0,IF(B228="",0,B228))</f>
        <v>0</v>
      </c>
      <c r="J228" s="20"/>
      <c r="K228" s="20"/>
      <c r="L228" s="20"/>
      <c r="M228" s="20"/>
      <c r="N228" s="20"/>
      <c r="O228" s="20"/>
      <c r="P228" s="1" t="str">
        <f t="shared" ref="P228:P237" si="110">A228</f>
        <v xml:space="preserve">Salary </v>
      </c>
      <c r="Q228" s="51" t="str">
        <f t="shared" ref="Q228:Q237" si="111">IFERROR(C228/B228,"")</f>
        <v/>
      </c>
    </row>
    <row r="229" spans="1:17" x14ac:dyDescent="0.25">
      <c r="A229" s="207" t="s">
        <v>298</v>
      </c>
      <c r="B229" s="204"/>
      <c r="C229" s="202">
        <f t="shared" si="107"/>
        <v>0</v>
      </c>
      <c r="D229" s="202">
        <f t="shared" ref="D229:D234" si="112">IFERROR(B229-C229-F229,0)</f>
        <v>0</v>
      </c>
      <c r="E229" s="205"/>
      <c r="F229" s="205"/>
      <c r="G229" s="45"/>
      <c r="H229">
        <f t="shared" si="108"/>
        <v>0</v>
      </c>
      <c r="I229">
        <f t="shared" si="109"/>
        <v>0</v>
      </c>
      <c r="P229" s="4" t="str">
        <f t="shared" si="110"/>
        <v>External assistance</v>
      </c>
      <c r="Q229" s="52" t="str">
        <f t="shared" si="111"/>
        <v/>
      </c>
    </row>
    <row r="230" spans="1:17" x14ac:dyDescent="0.25">
      <c r="A230" s="207" t="s">
        <v>299</v>
      </c>
      <c r="B230" s="204"/>
      <c r="C230" s="202">
        <f t="shared" si="107"/>
        <v>0</v>
      </c>
      <c r="D230" s="202">
        <f t="shared" si="112"/>
        <v>0</v>
      </c>
      <c r="E230" s="205"/>
      <c r="F230" s="205"/>
      <c r="G230" s="45"/>
      <c r="H230">
        <f t="shared" si="108"/>
        <v>0</v>
      </c>
      <c r="I230">
        <f t="shared" si="109"/>
        <v>0</v>
      </c>
      <c r="P230" s="4" t="str">
        <f t="shared" si="110"/>
        <v>Other costs</v>
      </c>
      <c r="Q230" s="52" t="str">
        <f t="shared" si="111"/>
        <v/>
      </c>
    </row>
    <row r="231" spans="1:17" x14ac:dyDescent="0.25">
      <c r="A231" s="207" t="s">
        <v>300</v>
      </c>
      <c r="B231" s="204"/>
      <c r="C231" s="202">
        <f t="shared" si="107"/>
        <v>0</v>
      </c>
      <c r="D231" s="202">
        <f t="shared" si="112"/>
        <v>0</v>
      </c>
      <c r="E231" s="205"/>
      <c r="F231" s="205"/>
      <c r="G231" s="45"/>
      <c r="H231">
        <f t="shared" si="108"/>
        <v>0</v>
      </c>
      <c r="I231">
        <f t="shared" si="109"/>
        <v>0</v>
      </c>
      <c r="P231" s="4" t="str">
        <f t="shared" si="110"/>
        <v>Apparatus/equipment</v>
      </c>
      <c r="Q231" s="52" t="str">
        <f t="shared" si="111"/>
        <v/>
      </c>
    </row>
    <row r="232" spans="1:17" x14ac:dyDescent="0.25">
      <c r="A232" s="207" t="s">
        <v>301</v>
      </c>
      <c r="B232" s="204"/>
      <c r="C232" s="202">
        <f t="shared" si="107"/>
        <v>0</v>
      </c>
      <c r="D232" s="202">
        <f t="shared" si="112"/>
        <v>0</v>
      </c>
      <c r="E232" s="205"/>
      <c r="F232" s="205"/>
      <c r="G232" s="45"/>
      <c r="H232">
        <f t="shared" si="108"/>
        <v>0</v>
      </c>
      <c r="I232">
        <f t="shared" si="109"/>
        <v>0</v>
      </c>
      <c r="P232" s="4" t="str">
        <f t="shared" si="110"/>
        <v>Scrap value</v>
      </c>
      <c r="Q232" s="52" t="str">
        <f t="shared" si="111"/>
        <v/>
      </c>
    </row>
    <row r="233" spans="1:17" x14ac:dyDescent="0.25">
      <c r="A233" s="207" t="s">
        <v>302</v>
      </c>
      <c r="B233" s="204"/>
      <c r="C233" s="202">
        <f t="shared" si="107"/>
        <v>0</v>
      </c>
      <c r="D233" s="202">
        <f t="shared" si="112"/>
        <v>0</v>
      </c>
      <c r="E233" s="205"/>
      <c r="F233" s="205"/>
      <c r="G233" s="45"/>
      <c r="H233">
        <f t="shared" si="108"/>
        <v>0</v>
      </c>
      <c r="I233">
        <f t="shared" si="109"/>
        <v>0</v>
      </c>
      <c r="P233" s="4" t="str">
        <f t="shared" si="110"/>
        <v>Income, if any</v>
      </c>
      <c r="Q233" s="52" t="str">
        <f t="shared" si="111"/>
        <v/>
      </c>
    </row>
    <row r="234" spans="1:17" x14ac:dyDescent="0.25">
      <c r="A234" s="208" t="s">
        <v>303</v>
      </c>
      <c r="B234" s="204"/>
      <c r="C234" s="202">
        <f t="shared" si="107"/>
        <v>0</v>
      </c>
      <c r="D234" s="202">
        <f t="shared" si="112"/>
        <v>0</v>
      </c>
      <c r="E234" s="205"/>
      <c r="F234" s="205"/>
      <c r="G234" s="45"/>
      <c r="H234">
        <f t="shared" si="108"/>
        <v>0</v>
      </c>
      <c r="I234">
        <f t="shared" si="109"/>
        <v>0</v>
      </c>
      <c r="P234" s="4" t="str">
        <f t="shared" si="110"/>
        <v>Audit costs</v>
      </c>
      <c r="Q234" s="52" t="str">
        <f t="shared" si="111"/>
        <v/>
      </c>
    </row>
    <row r="235" spans="1:17" x14ac:dyDescent="0.25">
      <c r="A235" s="207" t="s">
        <v>304</v>
      </c>
      <c r="B235" s="200">
        <f>SUM(B228:B234)</f>
        <v>0</v>
      </c>
      <c r="C235" s="202">
        <f>SUM(C228:C234)</f>
        <v>0</v>
      </c>
      <c r="D235" s="202">
        <f>SUM(D228:D234)</f>
        <v>0</v>
      </c>
      <c r="E235" s="202">
        <f>SUM(E228:E234)</f>
        <v>0</v>
      </c>
      <c r="F235" s="202">
        <f>SUM(F228:F234)</f>
        <v>0</v>
      </c>
      <c r="G235" s="23">
        <f t="shared" ref="G235" si="113">SUM(G228:G234)</f>
        <v>0</v>
      </c>
      <c r="H235">
        <f>SUM(H228:H234)</f>
        <v>0</v>
      </c>
      <c r="I235">
        <f t="shared" si="109"/>
        <v>0</v>
      </c>
      <c r="P235" s="4" t="str">
        <f t="shared" si="110"/>
        <v>Total excl. OH</v>
      </c>
      <c r="Q235" s="52" t="str">
        <f t="shared" si="111"/>
        <v/>
      </c>
    </row>
    <row r="236" spans="1:17" x14ac:dyDescent="0.25">
      <c r="A236" s="207" t="s">
        <v>1</v>
      </c>
      <c r="B236" s="204"/>
      <c r="C236" s="202">
        <f>IFERROR(IF($G$224="",IF(E236="",B236*$E$224,E236),IF(E236="",B236*$G$224,E236)),0)</f>
        <v>0</v>
      </c>
      <c r="D236" s="202">
        <f>IFERROR(B236-C236-F236,0)</f>
        <v>0</v>
      </c>
      <c r="E236" s="205"/>
      <c r="F236" s="205"/>
      <c r="G236" s="45"/>
      <c r="H236">
        <f>IF(B236="",0,B236)</f>
        <v>0</v>
      </c>
      <c r="I236">
        <f t="shared" si="109"/>
        <v>0</v>
      </c>
      <c r="P236" s="4" t="str">
        <f t="shared" si="110"/>
        <v>OH</v>
      </c>
      <c r="Q236" s="52" t="str">
        <f t="shared" si="111"/>
        <v/>
      </c>
    </row>
    <row r="237" spans="1:17" ht="15.75" thickBot="1" x14ac:dyDescent="0.3">
      <c r="A237" s="209" t="s">
        <v>4</v>
      </c>
      <c r="B237" s="201">
        <f>SUM(B228:B234)+B236</f>
        <v>0</v>
      </c>
      <c r="C237" s="203">
        <f>SUM(C228:C234)+C236</f>
        <v>0</v>
      </c>
      <c r="D237" s="203">
        <f>SUM(D228:D234)+D236</f>
        <v>0</v>
      </c>
      <c r="E237" s="203">
        <f>SUM(E228:E234)+E236</f>
        <v>0</v>
      </c>
      <c r="F237" s="203">
        <f>SUM(F228:F234)+F236</f>
        <v>0</v>
      </c>
      <c r="G237" s="24">
        <f t="shared" ref="G237" si="114">SUM(G228:G234)+G236</f>
        <v>0</v>
      </c>
      <c r="H237">
        <f>SUM(H228:H234)+H236</f>
        <v>0</v>
      </c>
      <c r="I237">
        <f t="shared" si="109"/>
        <v>0</v>
      </c>
      <c r="J237" s="21"/>
      <c r="K237" s="21"/>
      <c r="L237" s="21"/>
      <c r="M237" s="21"/>
      <c r="N237" s="21"/>
      <c r="O237" s="21"/>
      <c r="P237" s="7" t="str">
        <f t="shared" si="110"/>
        <v>Total</v>
      </c>
      <c r="Q237" s="53" t="str">
        <f t="shared" si="111"/>
        <v/>
      </c>
    </row>
    <row r="239" spans="1:17" x14ac:dyDescent="0.25">
      <c r="A239" s="9" t="s">
        <v>305</v>
      </c>
      <c r="B239" s="11"/>
      <c r="C239" s="26" t="s">
        <v>319</v>
      </c>
      <c r="D239" s="9" t="s">
        <v>308</v>
      </c>
      <c r="E239" s="272"/>
      <c r="F239" s="272"/>
    </row>
    <row r="240" spans="1:17" x14ac:dyDescent="0.25">
      <c r="A240" s="9" t="s">
        <v>306</v>
      </c>
      <c r="B240" s="10"/>
      <c r="C240" s="46">
        <f>IF(IF(G240="",E240,G240)="",0,IF(G240="",E240,G240))</f>
        <v>0</v>
      </c>
      <c r="D240" s="9" t="s">
        <v>372</v>
      </c>
      <c r="E240" s="12" t="str">
        <f>_xlfn.IFNA(VLOOKUP(B240,'List of subsidy rates'!$A:$K,MATCH(CONCATENATE(E239," - ",$H$1),'List of subsidy rates'!$A$1:$K$1,0),FALSE),"")</f>
        <v/>
      </c>
      <c r="F240" s="9" t="s">
        <v>373</v>
      </c>
      <c r="G240" s="160"/>
      <c r="H240">
        <f>ROUND(IF(E239="",0,IF(LEFT(E239,6)="Public",B251*0.44,B244*0.3)),2)</f>
        <v>0</v>
      </c>
    </row>
    <row r="241" spans="1:17" x14ac:dyDescent="0.25">
      <c r="A241" s="9" t="s">
        <v>375</v>
      </c>
      <c r="B241" s="164" t="str">
        <f>IF(E239="","",IF(E239="Public research and knowledge dissemination organization",0.44,0.3))</f>
        <v/>
      </c>
      <c r="C241" s="9" t="s">
        <v>349</v>
      </c>
      <c r="D241" s="163" t="str">
        <f>IF(E239="","",IF(LEFT(E239,6)="Public",B251*0.44-B252,B244*0.3-B252))</f>
        <v/>
      </c>
      <c r="E241" s="161"/>
      <c r="F241" s="9"/>
      <c r="G241" s="162"/>
    </row>
    <row r="242" spans="1:17" ht="15.75" thickBot="1" x14ac:dyDescent="0.3"/>
    <row r="243" spans="1:17" ht="30.75" thickBot="1" x14ac:dyDescent="0.3">
      <c r="A243" t="str">
        <f>IF(B253&gt;0,"Ja","")</f>
        <v/>
      </c>
      <c r="B243" s="13" t="s">
        <v>292</v>
      </c>
      <c r="C243" s="196" t="s">
        <v>293</v>
      </c>
      <c r="D243" s="196" t="s">
        <v>294</v>
      </c>
      <c r="E243" s="196" t="s">
        <v>345</v>
      </c>
      <c r="F243" s="196" t="s">
        <v>295</v>
      </c>
      <c r="G243" s="14" t="s">
        <v>296</v>
      </c>
      <c r="J243" s="25" t="s">
        <v>327</v>
      </c>
      <c r="P243" t="str">
        <f>IF(Q253="","",IF(RIGHT(E239,10)="Virksomhed",IF(SUM(Q244:Q252)/COUNT(Q244:Q252)&lt;&gt;Q253,1,""),""))</f>
        <v/>
      </c>
      <c r="Q243" s="26" t="s">
        <v>374</v>
      </c>
    </row>
    <row r="244" spans="1:17" x14ac:dyDescent="0.25">
      <c r="A244" s="206" t="s">
        <v>346</v>
      </c>
      <c r="B244" s="204"/>
      <c r="C244" s="202">
        <f t="shared" ref="C244:C250" si="115">IFERROR(IF($G$240="",IF(E244="",B244*$E$240,E244),IF(E244="",B244*$G$240,E244)),0)</f>
        <v>0</v>
      </c>
      <c r="D244" s="202">
        <f>IFERROR(B244-C244-F244,0)</f>
        <v>0</v>
      </c>
      <c r="E244" s="205"/>
      <c r="F244" s="205"/>
      <c r="G244" s="45"/>
      <c r="H244">
        <f t="shared" ref="H244:H250" si="116">IF(B244="",0,B244)</f>
        <v>0</v>
      </c>
      <c r="I244">
        <f t="shared" ref="I244:I253" si="117">IF($E$239&lt;&gt;"Public research and knowledge dissemination organization",0,IF(B244="",0,B244))</f>
        <v>0</v>
      </c>
      <c r="J244" s="20"/>
      <c r="K244" s="20"/>
      <c r="L244" s="20"/>
      <c r="M244" s="20"/>
      <c r="N244" s="20"/>
      <c r="O244" s="20"/>
      <c r="P244" s="1" t="str">
        <f t="shared" ref="P244:P253" si="118">A244</f>
        <v xml:space="preserve">Salary </v>
      </c>
      <c r="Q244" s="51" t="str">
        <f t="shared" ref="Q244:Q253" si="119">IFERROR(C244/B244,"")</f>
        <v/>
      </c>
    </row>
    <row r="245" spans="1:17" x14ac:dyDescent="0.25">
      <c r="A245" s="207" t="s">
        <v>298</v>
      </c>
      <c r="B245" s="204"/>
      <c r="C245" s="202">
        <f t="shared" si="115"/>
        <v>0</v>
      </c>
      <c r="D245" s="202">
        <f t="shared" ref="D245:D250" si="120">IFERROR(B245-C245-F245,0)</f>
        <v>0</v>
      </c>
      <c r="E245" s="205"/>
      <c r="F245" s="205"/>
      <c r="G245" s="45"/>
      <c r="H245">
        <f t="shared" si="116"/>
        <v>0</v>
      </c>
      <c r="I245">
        <f t="shared" si="117"/>
        <v>0</v>
      </c>
      <c r="P245" s="4" t="str">
        <f t="shared" si="118"/>
        <v>External assistance</v>
      </c>
      <c r="Q245" s="52" t="str">
        <f t="shared" si="119"/>
        <v/>
      </c>
    </row>
    <row r="246" spans="1:17" x14ac:dyDescent="0.25">
      <c r="A246" s="207" t="s">
        <v>299</v>
      </c>
      <c r="B246" s="204"/>
      <c r="C246" s="202">
        <f t="shared" si="115"/>
        <v>0</v>
      </c>
      <c r="D246" s="202">
        <f t="shared" si="120"/>
        <v>0</v>
      </c>
      <c r="E246" s="205"/>
      <c r="F246" s="205"/>
      <c r="G246" s="45"/>
      <c r="H246">
        <f t="shared" si="116"/>
        <v>0</v>
      </c>
      <c r="I246">
        <f t="shared" si="117"/>
        <v>0</v>
      </c>
      <c r="P246" s="4" t="str">
        <f t="shared" si="118"/>
        <v>Other costs</v>
      </c>
      <c r="Q246" s="52" t="str">
        <f t="shared" si="119"/>
        <v/>
      </c>
    </row>
    <row r="247" spans="1:17" x14ac:dyDescent="0.25">
      <c r="A247" s="207" t="s">
        <v>300</v>
      </c>
      <c r="B247" s="204"/>
      <c r="C247" s="202">
        <f t="shared" si="115"/>
        <v>0</v>
      </c>
      <c r="D247" s="202">
        <f t="shared" si="120"/>
        <v>0</v>
      </c>
      <c r="E247" s="205"/>
      <c r="F247" s="205"/>
      <c r="G247" s="45"/>
      <c r="H247">
        <f t="shared" si="116"/>
        <v>0</v>
      </c>
      <c r="I247">
        <f t="shared" si="117"/>
        <v>0</v>
      </c>
      <c r="P247" s="4" t="str">
        <f t="shared" si="118"/>
        <v>Apparatus/equipment</v>
      </c>
      <c r="Q247" s="52" t="str">
        <f t="shared" si="119"/>
        <v/>
      </c>
    </row>
    <row r="248" spans="1:17" x14ac:dyDescent="0.25">
      <c r="A248" s="207" t="s">
        <v>301</v>
      </c>
      <c r="B248" s="204"/>
      <c r="C248" s="202">
        <f t="shared" si="115"/>
        <v>0</v>
      </c>
      <c r="D248" s="202">
        <f t="shared" si="120"/>
        <v>0</v>
      </c>
      <c r="E248" s="205"/>
      <c r="F248" s="205"/>
      <c r="G248" s="45"/>
      <c r="H248">
        <f t="shared" si="116"/>
        <v>0</v>
      </c>
      <c r="I248">
        <f t="shared" si="117"/>
        <v>0</v>
      </c>
      <c r="P248" s="4" t="str">
        <f t="shared" si="118"/>
        <v>Scrap value</v>
      </c>
      <c r="Q248" s="52" t="str">
        <f t="shared" si="119"/>
        <v/>
      </c>
    </row>
    <row r="249" spans="1:17" x14ac:dyDescent="0.25">
      <c r="A249" s="207" t="s">
        <v>302</v>
      </c>
      <c r="B249" s="204"/>
      <c r="C249" s="202">
        <f t="shared" si="115"/>
        <v>0</v>
      </c>
      <c r="D249" s="202">
        <f t="shared" si="120"/>
        <v>0</v>
      </c>
      <c r="E249" s="205"/>
      <c r="F249" s="205"/>
      <c r="G249" s="45"/>
      <c r="H249">
        <f t="shared" si="116"/>
        <v>0</v>
      </c>
      <c r="I249">
        <f t="shared" si="117"/>
        <v>0</v>
      </c>
      <c r="P249" s="4" t="str">
        <f t="shared" si="118"/>
        <v>Income, if any</v>
      </c>
      <c r="Q249" s="52" t="str">
        <f t="shared" si="119"/>
        <v/>
      </c>
    </row>
    <row r="250" spans="1:17" x14ac:dyDescent="0.25">
      <c r="A250" s="208" t="s">
        <v>303</v>
      </c>
      <c r="B250" s="204"/>
      <c r="C250" s="202">
        <f t="shared" si="115"/>
        <v>0</v>
      </c>
      <c r="D250" s="202">
        <f t="shared" si="120"/>
        <v>0</v>
      </c>
      <c r="E250" s="205"/>
      <c r="F250" s="205"/>
      <c r="G250" s="45"/>
      <c r="H250">
        <f t="shared" si="116"/>
        <v>0</v>
      </c>
      <c r="I250">
        <f t="shared" si="117"/>
        <v>0</v>
      </c>
      <c r="P250" s="4" t="str">
        <f t="shared" si="118"/>
        <v>Audit costs</v>
      </c>
      <c r="Q250" s="52" t="str">
        <f t="shared" si="119"/>
        <v/>
      </c>
    </row>
    <row r="251" spans="1:17" x14ac:dyDescent="0.25">
      <c r="A251" s="207" t="s">
        <v>304</v>
      </c>
      <c r="B251" s="200">
        <f>SUM(B244:B250)</f>
        <v>0</v>
      </c>
      <c r="C251" s="202">
        <f>SUM(C244:C250)</f>
        <v>0</v>
      </c>
      <c r="D251" s="202">
        <f>SUM(D244:D250)</f>
        <v>0</v>
      </c>
      <c r="E251" s="202">
        <f>SUM(E244:E250)</f>
        <v>0</v>
      </c>
      <c r="F251" s="202">
        <f>SUM(F244:F250)</f>
        <v>0</v>
      </c>
      <c r="G251" s="23">
        <f t="shared" ref="G251" si="121">SUM(G244:G250)</f>
        <v>0</v>
      </c>
      <c r="H251">
        <f>SUM(H244:H250)</f>
        <v>0</v>
      </c>
      <c r="I251">
        <f t="shared" si="117"/>
        <v>0</v>
      </c>
      <c r="P251" s="4" t="str">
        <f t="shared" si="118"/>
        <v>Total excl. OH</v>
      </c>
      <c r="Q251" s="52" t="str">
        <f t="shared" si="119"/>
        <v/>
      </c>
    </row>
    <row r="252" spans="1:17" x14ac:dyDescent="0.25">
      <c r="A252" s="207" t="s">
        <v>1</v>
      </c>
      <c r="B252" s="204"/>
      <c r="C252" s="202">
        <f>IFERROR(IF($G$240="",IF(E252="",B252*$E$240,E252),IF(E252="",B252*$G$240,E252)),0)</f>
        <v>0</v>
      </c>
      <c r="D252" s="202">
        <f>IFERROR(B252-C252-F252,0)</f>
        <v>0</v>
      </c>
      <c r="E252" s="205"/>
      <c r="F252" s="205"/>
      <c r="G252" s="45"/>
      <c r="H252">
        <f>IF(B252="",0,B252)</f>
        <v>0</v>
      </c>
      <c r="I252">
        <f t="shared" si="117"/>
        <v>0</v>
      </c>
      <c r="P252" s="4" t="str">
        <f t="shared" si="118"/>
        <v>OH</v>
      </c>
      <c r="Q252" s="52" t="str">
        <f t="shared" si="119"/>
        <v/>
      </c>
    </row>
    <row r="253" spans="1:17" ht="15.75" thickBot="1" x14ac:dyDescent="0.3">
      <c r="A253" s="209" t="s">
        <v>4</v>
      </c>
      <c r="B253" s="201">
        <f>SUM(B244:B250)+B252</f>
        <v>0</v>
      </c>
      <c r="C253" s="203">
        <f>SUM(C244:C250)+C252</f>
        <v>0</v>
      </c>
      <c r="D253" s="203">
        <f>SUM(D244:D250)+D252</f>
        <v>0</v>
      </c>
      <c r="E253" s="203">
        <f>SUM(E244:E250)+E252</f>
        <v>0</v>
      </c>
      <c r="F253" s="203">
        <f>SUM(F244:F250)+F252</f>
        <v>0</v>
      </c>
      <c r="G253" s="24">
        <f t="shared" ref="G253" si="122">SUM(G244:G250)+G252</f>
        <v>0</v>
      </c>
      <c r="H253">
        <f>SUM(H244:H250)+H252</f>
        <v>0</v>
      </c>
      <c r="I253">
        <f t="shared" si="117"/>
        <v>0</v>
      </c>
      <c r="J253" s="21"/>
      <c r="K253" s="21"/>
      <c r="L253" s="21"/>
      <c r="M253" s="21"/>
      <c r="N253" s="21"/>
      <c r="O253" s="21"/>
      <c r="P253" s="7" t="str">
        <f t="shared" si="118"/>
        <v>Total</v>
      </c>
      <c r="Q253" s="53" t="str">
        <f t="shared" si="119"/>
        <v/>
      </c>
    </row>
    <row r="255" spans="1:17" x14ac:dyDescent="0.25">
      <c r="A255" s="9" t="s">
        <v>305</v>
      </c>
      <c r="B255" s="11"/>
      <c r="C255" s="26" t="s">
        <v>320</v>
      </c>
      <c r="D255" s="9" t="s">
        <v>308</v>
      </c>
      <c r="E255" s="272"/>
      <c r="F255" s="272"/>
    </row>
    <row r="256" spans="1:17" x14ac:dyDescent="0.25">
      <c r="A256" s="9" t="s">
        <v>306</v>
      </c>
      <c r="B256" s="10"/>
      <c r="C256" s="46">
        <f>IF(IF(G256="",E256,G256)="",0,IF(G256="",E256,G256))</f>
        <v>0</v>
      </c>
      <c r="D256" s="9" t="s">
        <v>372</v>
      </c>
      <c r="E256" s="12" t="str">
        <f>_xlfn.IFNA(VLOOKUP(B256,'List of subsidy rates'!$A:$K,MATCH(CONCATENATE(E255," - ",$H$1),'List of subsidy rates'!$A$1:$K$1,0),FALSE),"")</f>
        <v/>
      </c>
      <c r="F256" s="9" t="s">
        <v>373</v>
      </c>
      <c r="G256" s="160"/>
      <c r="H256">
        <f>ROUND(IF(E255="",0,IF(LEFT(E255,6)="Public",B267*0.44,B260*0.3)),2)</f>
        <v>0</v>
      </c>
    </row>
    <row r="257" spans="1:17" x14ac:dyDescent="0.25">
      <c r="A257" s="9" t="s">
        <v>375</v>
      </c>
      <c r="B257" s="164" t="str">
        <f>IF(E255="","",IF(E255="Public research and knowledge dissemination organization",0.44,0.3))</f>
        <v/>
      </c>
      <c r="C257" s="9" t="s">
        <v>349</v>
      </c>
      <c r="D257" s="163" t="str">
        <f>IF(E255="","",IF(LEFT(E255,6)="Public",B267*0.44-B268,B260*0.3-B268))</f>
        <v/>
      </c>
      <c r="E257" s="161"/>
      <c r="F257" s="9"/>
      <c r="G257" s="162"/>
    </row>
    <row r="258" spans="1:17" ht="15.75" thickBot="1" x14ac:dyDescent="0.3"/>
    <row r="259" spans="1:17" ht="30.75" thickBot="1" x14ac:dyDescent="0.3">
      <c r="A259" t="str">
        <f>IF(B269&gt;0,"Ja","")</f>
        <v/>
      </c>
      <c r="B259" s="13" t="s">
        <v>292</v>
      </c>
      <c r="C259" s="196" t="s">
        <v>293</v>
      </c>
      <c r="D259" s="196" t="s">
        <v>294</v>
      </c>
      <c r="E259" s="196" t="s">
        <v>345</v>
      </c>
      <c r="F259" s="196" t="s">
        <v>295</v>
      </c>
      <c r="G259" s="14" t="s">
        <v>296</v>
      </c>
      <c r="J259" s="25" t="s">
        <v>327</v>
      </c>
      <c r="P259" t="str">
        <f>IF(Q269="","",IF(RIGHT(E255,10)="Virksomhed",IF(SUM(Q260:Q268)/COUNT(Q260:Q268)&lt;&gt;Q269,1,""),""))</f>
        <v/>
      </c>
      <c r="Q259" s="26" t="s">
        <v>374</v>
      </c>
    </row>
    <row r="260" spans="1:17" x14ac:dyDescent="0.25">
      <c r="A260" s="206" t="s">
        <v>346</v>
      </c>
      <c r="B260" s="204"/>
      <c r="C260" s="202">
        <f t="shared" ref="C260:C266" si="123">IFERROR(IF($G$256="",IF(E260="",B260*$E$256,E260),IF(E260="",B260*$G$256,E260)),0)</f>
        <v>0</v>
      </c>
      <c r="D260" s="202">
        <f>IFERROR(B260-C260-F260,0)</f>
        <v>0</v>
      </c>
      <c r="E260" s="205"/>
      <c r="F260" s="205"/>
      <c r="G260" s="45"/>
      <c r="H260">
        <f t="shared" ref="H260:H266" si="124">IF(B260="",0,B260)</f>
        <v>0</v>
      </c>
      <c r="I260">
        <f t="shared" ref="I260:I269" si="125">IF($E$255&lt;&gt;"Public research and knowledge dissemination organization",0,IF(B260="",0,B260))</f>
        <v>0</v>
      </c>
      <c r="J260" s="20"/>
      <c r="K260" s="20"/>
      <c r="L260" s="20"/>
      <c r="M260" s="20"/>
      <c r="N260" s="20"/>
      <c r="O260" s="20"/>
      <c r="P260" s="1" t="str">
        <f t="shared" ref="P260:P269" si="126">A260</f>
        <v xml:space="preserve">Salary </v>
      </c>
      <c r="Q260" s="51" t="str">
        <f t="shared" ref="Q260:Q269" si="127">IFERROR(C260/B260,"")</f>
        <v/>
      </c>
    </row>
    <row r="261" spans="1:17" x14ac:dyDescent="0.25">
      <c r="A261" s="207" t="s">
        <v>298</v>
      </c>
      <c r="B261" s="204"/>
      <c r="C261" s="202">
        <f t="shared" si="123"/>
        <v>0</v>
      </c>
      <c r="D261" s="202">
        <f t="shared" ref="D261:D266" si="128">IFERROR(B261-C261-F261,0)</f>
        <v>0</v>
      </c>
      <c r="E261" s="205"/>
      <c r="F261" s="205"/>
      <c r="G261" s="45"/>
      <c r="H261">
        <f t="shared" si="124"/>
        <v>0</v>
      </c>
      <c r="I261">
        <f t="shared" si="125"/>
        <v>0</v>
      </c>
      <c r="P261" s="4" t="str">
        <f t="shared" si="126"/>
        <v>External assistance</v>
      </c>
      <c r="Q261" s="52" t="str">
        <f t="shared" si="127"/>
        <v/>
      </c>
    </row>
    <row r="262" spans="1:17" x14ac:dyDescent="0.25">
      <c r="A262" s="207" t="s">
        <v>299</v>
      </c>
      <c r="B262" s="204"/>
      <c r="C262" s="202">
        <f t="shared" si="123"/>
        <v>0</v>
      </c>
      <c r="D262" s="202">
        <f t="shared" si="128"/>
        <v>0</v>
      </c>
      <c r="E262" s="205"/>
      <c r="F262" s="205"/>
      <c r="G262" s="45"/>
      <c r="H262">
        <f t="shared" si="124"/>
        <v>0</v>
      </c>
      <c r="I262">
        <f t="shared" si="125"/>
        <v>0</v>
      </c>
      <c r="P262" s="4" t="str">
        <f t="shared" si="126"/>
        <v>Other costs</v>
      </c>
      <c r="Q262" s="52" t="str">
        <f t="shared" si="127"/>
        <v/>
      </c>
    </row>
    <row r="263" spans="1:17" x14ac:dyDescent="0.25">
      <c r="A263" s="207" t="s">
        <v>300</v>
      </c>
      <c r="B263" s="204"/>
      <c r="C263" s="202">
        <f t="shared" si="123"/>
        <v>0</v>
      </c>
      <c r="D263" s="202">
        <f t="shared" si="128"/>
        <v>0</v>
      </c>
      <c r="E263" s="205"/>
      <c r="F263" s="205"/>
      <c r="G263" s="45"/>
      <c r="H263">
        <f t="shared" si="124"/>
        <v>0</v>
      </c>
      <c r="I263">
        <f t="shared" si="125"/>
        <v>0</v>
      </c>
      <c r="P263" s="4" t="str">
        <f t="shared" si="126"/>
        <v>Apparatus/equipment</v>
      </c>
      <c r="Q263" s="52" t="str">
        <f t="shared" si="127"/>
        <v/>
      </c>
    </row>
    <row r="264" spans="1:17" x14ac:dyDescent="0.25">
      <c r="A264" s="207" t="s">
        <v>301</v>
      </c>
      <c r="B264" s="204"/>
      <c r="C264" s="202">
        <f t="shared" si="123"/>
        <v>0</v>
      </c>
      <c r="D264" s="202">
        <f t="shared" si="128"/>
        <v>0</v>
      </c>
      <c r="E264" s="205"/>
      <c r="F264" s="205"/>
      <c r="G264" s="45"/>
      <c r="H264">
        <f t="shared" si="124"/>
        <v>0</v>
      </c>
      <c r="I264">
        <f t="shared" si="125"/>
        <v>0</v>
      </c>
      <c r="P264" s="4" t="str">
        <f t="shared" si="126"/>
        <v>Scrap value</v>
      </c>
      <c r="Q264" s="52" t="str">
        <f t="shared" si="127"/>
        <v/>
      </c>
    </row>
    <row r="265" spans="1:17" x14ac:dyDescent="0.25">
      <c r="A265" s="207" t="s">
        <v>302</v>
      </c>
      <c r="B265" s="204"/>
      <c r="C265" s="202">
        <f t="shared" si="123"/>
        <v>0</v>
      </c>
      <c r="D265" s="202">
        <f t="shared" si="128"/>
        <v>0</v>
      </c>
      <c r="E265" s="205"/>
      <c r="F265" s="205"/>
      <c r="G265" s="45"/>
      <c r="H265">
        <f t="shared" si="124"/>
        <v>0</v>
      </c>
      <c r="I265">
        <f t="shared" si="125"/>
        <v>0</v>
      </c>
      <c r="P265" s="4" t="str">
        <f t="shared" si="126"/>
        <v>Income, if any</v>
      </c>
      <c r="Q265" s="52" t="str">
        <f t="shared" si="127"/>
        <v/>
      </c>
    </row>
    <row r="266" spans="1:17" x14ac:dyDescent="0.25">
      <c r="A266" s="208" t="s">
        <v>303</v>
      </c>
      <c r="B266" s="204"/>
      <c r="C266" s="202">
        <f t="shared" si="123"/>
        <v>0</v>
      </c>
      <c r="D266" s="202">
        <f t="shared" si="128"/>
        <v>0</v>
      </c>
      <c r="E266" s="205"/>
      <c r="F266" s="205"/>
      <c r="G266" s="45"/>
      <c r="H266">
        <f t="shared" si="124"/>
        <v>0</v>
      </c>
      <c r="I266">
        <f t="shared" si="125"/>
        <v>0</v>
      </c>
      <c r="P266" s="4" t="str">
        <f t="shared" si="126"/>
        <v>Audit costs</v>
      </c>
      <c r="Q266" s="52" t="str">
        <f t="shared" si="127"/>
        <v/>
      </c>
    </row>
    <row r="267" spans="1:17" x14ac:dyDescent="0.25">
      <c r="A267" s="207" t="s">
        <v>304</v>
      </c>
      <c r="B267" s="200">
        <f>SUM(B260:B266)</f>
        <v>0</v>
      </c>
      <c r="C267" s="202">
        <f>SUM(C260:C266)</f>
        <v>0</v>
      </c>
      <c r="D267" s="202">
        <f>SUM(D260:D266)</f>
        <v>0</v>
      </c>
      <c r="E267" s="202">
        <f>SUM(E260:E266)</f>
        <v>0</v>
      </c>
      <c r="F267" s="202">
        <f>SUM(F260:F266)</f>
        <v>0</v>
      </c>
      <c r="G267" s="23">
        <f t="shared" ref="G267" si="129">SUM(G260:G266)</f>
        <v>0</v>
      </c>
      <c r="H267">
        <f>SUM(H260:H266)</f>
        <v>0</v>
      </c>
      <c r="I267">
        <f t="shared" si="125"/>
        <v>0</v>
      </c>
      <c r="P267" s="4" t="str">
        <f t="shared" si="126"/>
        <v>Total excl. OH</v>
      </c>
      <c r="Q267" s="52" t="str">
        <f t="shared" si="127"/>
        <v/>
      </c>
    </row>
    <row r="268" spans="1:17" x14ac:dyDescent="0.25">
      <c r="A268" s="207" t="s">
        <v>1</v>
      </c>
      <c r="B268" s="204"/>
      <c r="C268" s="202">
        <f>IFERROR(IF($G$256="",IF(E268="",B268*$E$256,E268),IF(E268="",B268*$G$256,E268)),0)</f>
        <v>0</v>
      </c>
      <c r="D268" s="202">
        <f>IFERROR(B268-C268-F268,0)</f>
        <v>0</v>
      </c>
      <c r="E268" s="205"/>
      <c r="F268" s="205"/>
      <c r="G268" s="45"/>
      <c r="H268">
        <f>IF(B268="",0,B268)</f>
        <v>0</v>
      </c>
      <c r="I268">
        <f t="shared" si="125"/>
        <v>0</v>
      </c>
      <c r="P268" s="4" t="str">
        <f t="shared" si="126"/>
        <v>OH</v>
      </c>
      <c r="Q268" s="52" t="str">
        <f t="shared" si="127"/>
        <v/>
      </c>
    </row>
    <row r="269" spans="1:17" ht="15.75" thickBot="1" x14ac:dyDescent="0.3">
      <c r="A269" s="209" t="s">
        <v>4</v>
      </c>
      <c r="B269" s="201">
        <f>SUM(B260:B266)+B268</f>
        <v>0</v>
      </c>
      <c r="C269" s="203">
        <f>SUM(C260:C266)+C268</f>
        <v>0</v>
      </c>
      <c r="D269" s="203">
        <f>SUM(D260:D266)+D268</f>
        <v>0</v>
      </c>
      <c r="E269" s="203">
        <f>SUM(E260:E266)+E268</f>
        <v>0</v>
      </c>
      <c r="F269" s="203">
        <f>SUM(F260:F266)+F268</f>
        <v>0</v>
      </c>
      <c r="G269" s="24">
        <f t="shared" ref="G269" si="130">SUM(G260:G266)+G268</f>
        <v>0</v>
      </c>
      <c r="H269">
        <f>SUM(H260:H266)+H268</f>
        <v>0</v>
      </c>
      <c r="I269">
        <f t="shared" si="125"/>
        <v>0</v>
      </c>
      <c r="J269" s="21"/>
      <c r="K269" s="21"/>
      <c r="L269" s="21"/>
      <c r="M269" s="21"/>
      <c r="N269" s="21"/>
      <c r="O269" s="21"/>
      <c r="P269" s="7" t="str">
        <f t="shared" si="126"/>
        <v>Total</v>
      </c>
      <c r="Q269" s="53" t="str">
        <f t="shared" si="127"/>
        <v/>
      </c>
    </row>
    <row r="271" spans="1:17" x14ac:dyDescent="0.25">
      <c r="A271" s="9" t="s">
        <v>305</v>
      </c>
      <c r="B271" s="11"/>
      <c r="C271" s="26" t="s">
        <v>321</v>
      </c>
      <c r="D271" s="9" t="s">
        <v>308</v>
      </c>
      <c r="E271" s="272"/>
      <c r="F271" s="272"/>
    </row>
    <row r="272" spans="1:17" x14ac:dyDescent="0.25">
      <c r="A272" s="9" t="s">
        <v>306</v>
      </c>
      <c r="B272" s="10"/>
      <c r="C272" s="46">
        <f>IF(IF(G272="",E272,G272)="",0,IF(G272="",E272,G272))</f>
        <v>0</v>
      </c>
      <c r="D272" s="9" t="s">
        <v>372</v>
      </c>
      <c r="E272" s="12" t="str">
        <f>_xlfn.IFNA(VLOOKUP(B272,'List of subsidy rates'!$A:$K,MATCH(CONCATENATE(E271," - ",$H$1),'List of subsidy rates'!$A$1:$K$1,0),FALSE),"")</f>
        <v/>
      </c>
      <c r="F272" s="9" t="s">
        <v>373</v>
      </c>
      <c r="G272" s="160"/>
      <c r="H272">
        <f>ROUND(IF(E271="",0,IF(LEFT(E271,6)="Public",B283*0.44,B276*0.3)),2)</f>
        <v>0</v>
      </c>
    </row>
    <row r="273" spans="1:17" x14ac:dyDescent="0.25">
      <c r="A273" s="9" t="s">
        <v>375</v>
      </c>
      <c r="B273" s="164" t="str">
        <f>IF(E271="","",IF(E271="Public research and knowledge dissemination organization",0.44,0.3))</f>
        <v/>
      </c>
      <c r="C273" s="9" t="s">
        <v>349</v>
      </c>
      <c r="D273" s="163" t="str">
        <f>IF(E271="","",IF(LEFT(E271,6)="Public",B283*0.44-B284,B276*0.3-B284))</f>
        <v/>
      </c>
      <c r="E273" s="161"/>
      <c r="F273" s="9"/>
      <c r="G273" s="162"/>
    </row>
    <row r="274" spans="1:17" ht="15.75" thickBot="1" x14ac:dyDescent="0.3"/>
    <row r="275" spans="1:17" ht="30.75" thickBot="1" x14ac:dyDescent="0.3">
      <c r="A275" t="str">
        <f>IF(B285&gt;0,"Ja","")</f>
        <v/>
      </c>
      <c r="B275" s="13" t="s">
        <v>292</v>
      </c>
      <c r="C275" s="196" t="s">
        <v>293</v>
      </c>
      <c r="D275" s="196" t="s">
        <v>294</v>
      </c>
      <c r="E275" s="196" t="s">
        <v>345</v>
      </c>
      <c r="F275" s="196" t="s">
        <v>295</v>
      </c>
      <c r="G275" s="14" t="s">
        <v>296</v>
      </c>
      <c r="J275" s="25" t="s">
        <v>327</v>
      </c>
      <c r="P275" t="str">
        <f>IF(Q285="","",IF(RIGHT(E271,10)="Virksomhed",IF(SUM(Q276:Q284)/COUNT(Q276:Q284)&lt;&gt;Q285,1,""),""))</f>
        <v/>
      </c>
      <c r="Q275" s="26" t="s">
        <v>374</v>
      </c>
    </row>
    <row r="276" spans="1:17" x14ac:dyDescent="0.25">
      <c r="A276" s="206" t="s">
        <v>346</v>
      </c>
      <c r="B276" s="204"/>
      <c r="C276" s="202">
        <f t="shared" ref="C276:C282" si="131">IFERROR(IF($G$272="",IF(E276="",B276*$E$272,E276),IF(E276="",B276*$G$272,E276)),0)</f>
        <v>0</v>
      </c>
      <c r="D276" s="202">
        <f>IFERROR(B276-C276-F276,0)</f>
        <v>0</v>
      </c>
      <c r="E276" s="205"/>
      <c r="F276" s="205"/>
      <c r="G276" s="45"/>
      <c r="H276">
        <f t="shared" ref="H276:H282" si="132">IF(B276="",0,B276)</f>
        <v>0</v>
      </c>
      <c r="I276">
        <f t="shared" ref="I276:I285" si="133">IF($E$271&lt;&gt;"Public research and knowledge dissemination organization",0,IF(B276="",0,B276))</f>
        <v>0</v>
      </c>
      <c r="J276" s="20"/>
      <c r="K276" s="20"/>
      <c r="L276" s="20"/>
      <c r="M276" s="20"/>
      <c r="N276" s="20"/>
      <c r="O276" s="20"/>
      <c r="P276" s="1" t="str">
        <f t="shared" ref="P276:P285" si="134">A276</f>
        <v xml:space="preserve">Salary </v>
      </c>
      <c r="Q276" s="51" t="str">
        <f t="shared" ref="Q276:Q285" si="135">IFERROR(C276/B276,"")</f>
        <v/>
      </c>
    </row>
    <row r="277" spans="1:17" x14ac:dyDescent="0.25">
      <c r="A277" s="207" t="s">
        <v>298</v>
      </c>
      <c r="B277" s="204"/>
      <c r="C277" s="202">
        <f t="shared" si="131"/>
        <v>0</v>
      </c>
      <c r="D277" s="202">
        <f t="shared" ref="D277:D282" si="136">IFERROR(B277-C277-F277,0)</f>
        <v>0</v>
      </c>
      <c r="E277" s="205"/>
      <c r="F277" s="205"/>
      <c r="G277" s="45"/>
      <c r="H277">
        <f t="shared" si="132"/>
        <v>0</v>
      </c>
      <c r="I277">
        <f t="shared" si="133"/>
        <v>0</v>
      </c>
      <c r="P277" s="4" t="str">
        <f t="shared" si="134"/>
        <v>External assistance</v>
      </c>
      <c r="Q277" s="52" t="str">
        <f t="shared" si="135"/>
        <v/>
      </c>
    </row>
    <row r="278" spans="1:17" x14ac:dyDescent="0.25">
      <c r="A278" s="207" t="s">
        <v>299</v>
      </c>
      <c r="B278" s="204"/>
      <c r="C278" s="202">
        <f t="shared" si="131"/>
        <v>0</v>
      </c>
      <c r="D278" s="202">
        <f t="shared" si="136"/>
        <v>0</v>
      </c>
      <c r="E278" s="205"/>
      <c r="F278" s="205"/>
      <c r="G278" s="45"/>
      <c r="H278">
        <f t="shared" si="132"/>
        <v>0</v>
      </c>
      <c r="I278">
        <f t="shared" si="133"/>
        <v>0</v>
      </c>
      <c r="P278" s="4" t="str">
        <f t="shared" si="134"/>
        <v>Other costs</v>
      </c>
      <c r="Q278" s="52" t="str">
        <f t="shared" si="135"/>
        <v/>
      </c>
    </row>
    <row r="279" spans="1:17" x14ac:dyDescent="0.25">
      <c r="A279" s="207" t="s">
        <v>300</v>
      </c>
      <c r="B279" s="204"/>
      <c r="C279" s="202">
        <f t="shared" si="131"/>
        <v>0</v>
      </c>
      <c r="D279" s="202">
        <f t="shared" si="136"/>
        <v>0</v>
      </c>
      <c r="E279" s="205"/>
      <c r="F279" s="205"/>
      <c r="G279" s="45"/>
      <c r="H279">
        <f t="shared" si="132"/>
        <v>0</v>
      </c>
      <c r="I279">
        <f t="shared" si="133"/>
        <v>0</v>
      </c>
      <c r="P279" s="4" t="str">
        <f t="shared" si="134"/>
        <v>Apparatus/equipment</v>
      </c>
      <c r="Q279" s="52" t="str">
        <f t="shared" si="135"/>
        <v/>
      </c>
    </row>
    <row r="280" spans="1:17" x14ac:dyDescent="0.25">
      <c r="A280" s="207" t="s">
        <v>301</v>
      </c>
      <c r="B280" s="204"/>
      <c r="C280" s="202">
        <f t="shared" si="131"/>
        <v>0</v>
      </c>
      <c r="D280" s="202">
        <f t="shared" si="136"/>
        <v>0</v>
      </c>
      <c r="E280" s="205"/>
      <c r="F280" s="205"/>
      <c r="G280" s="45"/>
      <c r="H280">
        <f t="shared" si="132"/>
        <v>0</v>
      </c>
      <c r="I280">
        <f t="shared" si="133"/>
        <v>0</v>
      </c>
      <c r="P280" s="4" t="str">
        <f t="shared" si="134"/>
        <v>Scrap value</v>
      </c>
      <c r="Q280" s="52" t="str">
        <f t="shared" si="135"/>
        <v/>
      </c>
    </row>
    <row r="281" spans="1:17" x14ac:dyDescent="0.25">
      <c r="A281" s="207" t="s">
        <v>302</v>
      </c>
      <c r="B281" s="204"/>
      <c r="C281" s="202">
        <f t="shared" si="131"/>
        <v>0</v>
      </c>
      <c r="D281" s="202">
        <f t="shared" si="136"/>
        <v>0</v>
      </c>
      <c r="E281" s="205"/>
      <c r="F281" s="205"/>
      <c r="G281" s="45"/>
      <c r="H281">
        <f t="shared" si="132"/>
        <v>0</v>
      </c>
      <c r="I281">
        <f t="shared" si="133"/>
        <v>0</v>
      </c>
      <c r="P281" s="4" t="str">
        <f t="shared" si="134"/>
        <v>Income, if any</v>
      </c>
      <c r="Q281" s="52" t="str">
        <f t="shared" si="135"/>
        <v/>
      </c>
    </row>
    <row r="282" spans="1:17" x14ac:dyDescent="0.25">
      <c r="A282" s="208" t="s">
        <v>303</v>
      </c>
      <c r="B282" s="204"/>
      <c r="C282" s="202">
        <f t="shared" si="131"/>
        <v>0</v>
      </c>
      <c r="D282" s="202">
        <f t="shared" si="136"/>
        <v>0</v>
      </c>
      <c r="E282" s="205"/>
      <c r="F282" s="205"/>
      <c r="G282" s="45"/>
      <c r="H282">
        <f t="shared" si="132"/>
        <v>0</v>
      </c>
      <c r="I282">
        <f t="shared" si="133"/>
        <v>0</v>
      </c>
      <c r="P282" s="4" t="str">
        <f t="shared" si="134"/>
        <v>Audit costs</v>
      </c>
      <c r="Q282" s="52" t="str">
        <f t="shared" si="135"/>
        <v/>
      </c>
    </row>
    <row r="283" spans="1:17" x14ac:dyDescent="0.25">
      <c r="A283" s="207" t="s">
        <v>304</v>
      </c>
      <c r="B283" s="200">
        <f>SUM(B276:B282)</f>
        <v>0</v>
      </c>
      <c r="C283" s="202">
        <f>SUM(C276:C282)</f>
        <v>0</v>
      </c>
      <c r="D283" s="202">
        <f>SUM(D276:D282)</f>
        <v>0</v>
      </c>
      <c r="E283" s="202">
        <f>SUM(E276:E282)</f>
        <v>0</v>
      </c>
      <c r="F283" s="202">
        <f>SUM(F276:F282)</f>
        <v>0</v>
      </c>
      <c r="G283" s="23">
        <f t="shared" ref="G283" si="137">SUM(G276:G282)</f>
        <v>0</v>
      </c>
      <c r="H283">
        <f>SUM(H276:H282)</f>
        <v>0</v>
      </c>
      <c r="I283">
        <f t="shared" si="133"/>
        <v>0</v>
      </c>
      <c r="P283" s="4" t="str">
        <f t="shared" si="134"/>
        <v>Total excl. OH</v>
      </c>
      <c r="Q283" s="52" t="str">
        <f t="shared" si="135"/>
        <v/>
      </c>
    </row>
    <row r="284" spans="1:17" x14ac:dyDescent="0.25">
      <c r="A284" s="207" t="s">
        <v>1</v>
      </c>
      <c r="B284" s="204"/>
      <c r="C284" s="202">
        <f>IFERROR(IF($G$272="",IF(E284="",B284*$E$272,E284),IF(E284="",B284*$G$272,E284)),0)</f>
        <v>0</v>
      </c>
      <c r="D284" s="202">
        <f>IFERROR(B284-C284-F284,0)</f>
        <v>0</v>
      </c>
      <c r="E284" s="205"/>
      <c r="F284" s="205"/>
      <c r="G284" s="45"/>
      <c r="H284">
        <f>IF(B284="",0,B284)</f>
        <v>0</v>
      </c>
      <c r="I284">
        <f t="shared" si="133"/>
        <v>0</v>
      </c>
      <c r="P284" s="4" t="str">
        <f t="shared" si="134"/>
        <v>OH</v>
      </c>
      <c r="Q284" s="52" t="str">
        <f t="shared" si="135"/>
        <v/>
      </c>
    </row>
    <row r="285" spans="1:17" ht="15.75" thickBot="1" x14ac:dyDescent="0.3">
      <c r="A285" s="209" t="s">
        <v>4</v>
      </c>
      <c r="B285" s="201">
        <f>SUM(B276:B282)+B284</f>
        <v>0</v>
      </c>
      <c r="C285" s="203">
        <f>SUM(C276:C282)+C284</f>
        <v>0</v>
      </c>
      <c r="D285" s="203">
        <f>SUM(D276:D282)+D284</f>
        <v>0</v>
      </c>
      <c r="E285" s="203">
        <f>SUM(E276:E282)+E284</f>
        <v>0</v>
      </c>
      <c r="F285" s="203">
        <f>SUM(F276:F282)+F284</f>
        <v>0</v>
      </c>
      <c r="G285" s="24">
        <f t="shared" ref="G285" si="138">SUM(G276:G282)+G284</f>
        <v>0</v>
      </c>
      <c r="H285">
        <f>SUM(H276:H282)+H284</f>
        <v>0</v>
      </c>
      <c r="I285">
        <f t="shared" si="133"/>
        <v>0</v>
      </c>
      <c r="J285" s="21"/>
      <c r="K285" s="21"/>
      <c r="L285" s="21"/>
      <c r="M285" s="21"/>
      <c r="N285" s="21"/>
      <c r="O285" s="21"/>
      <c r="P285" s="7" t="str">
        <f t="shared" si="134"/>
        <v>Total</v>
      </c>
      <c r="Q285" s="53" t="str">
        <f t="shared" si="135"/>
        <v/>
      </c>
    </row>
    <row r="287" spans="1:17" x14ac:dyDescent="0.25">
      <c r="A287" s="9" t="s">
        <v>305</v>
      </c>
      <c r="B287" s="11"/>
      <c r="C287" s="26" t="s">
        <v>322</v>
      </c>
      <c r="D287" s="9" t="s">
        <v>308</v>
      </c>
      <c r="E287" s="272"/>
      <c r="F287" s="272"/>
    </row>
    <row r="288" spans="1:17" x14ac:dyDescent="0.25">
      <c r="A288" s="9" t="s">
        <v>306</v>
      </c>
      <c r="B288" s="10"/>
      <c r="C288" s="46">
        <f>IF(IF(G288="",E288,G288)="",0,IF(G288="",E288,G288))</f>
        <v>0</v>
      </c>
      <c r="D288" s="9" t="s">
        <v>372</v>
      </c>
      <c r="E288" s="12" t="str">
        <f>_xlfn.IFNA(VLOOKUP(B288,'List of subsidy rates'!$A:$K,MATCH(CONCATENATE(E287," - ",$H$1),'List of subsidy rates'!$A$1:$K$1,0),FALSE),"")</f>
        <v/>
      </c>
      <c r="F288" s="9" t="s">
        <v>373</v>
      </c>
      <c r="G288" s="160"/>
      <c r="H288">
        <f>ROUND(IF(E287="",0,IF(LEFT(E287,6)="Public",B299*0.44,B292*0.3)),2)</f>
        <v>0</v>
      </c>
    </row>
    <row r="289" spans="1:17" x14ac:dyDescent="0.25">
      <c r="A289" s="9" t="s">
        <v>375</v>
      </c>
      <c r="B289" s="164" t="str">
        <f>IF(E287="","",IF(E287="Public research and knowledge dissemination organization",0.44,0.3))</f>
        <v/>
      </c>
      <c r="C289" s="9" t="s">
        <v>349</v>
      </c>
      <c r="D289" s="163" t="str">
        <f>IF(E287="","",IF(LEFT(E287,6)="Public",B299*0.44-B300,B292*0.3-B300))</f>
        <v/>
      </c>
      <c r="E289" s="161"/>
      <c r="F289" s="9"/>
      <c r="G289" s="162"/>
    </row>
    <row r="290" spans="1:17" ht="15.75" thickBot="1" x14ac:dyDescent="0.3"/>
    <row r="291" spans="1:17" ht="30.75" thickBot="1" x14ac:dyDescent="0.3">
      <c r="A291" t="str">
        <f>IF(B301&gt;0,"Ja","")</f>
        <v/>
      </c>
      <c r="B291" s="13" t="s">
        <v>292</v>
      </c>
      <c r="C291" s="196" t="s">
        <v>293</v>
      </c>
      <c r="D291" s="196" t="s">
        <v>294</v>
      </c>
      <c r="E291" s="196" t="s">
        <v>345</v>
      </c>
      <c r="F291" s="196" t="s">
        <v>295</v>
      </c>
      <c r="G291" s="14" t="s">
        <v>296</v>
      </c>
      <c r="J291" s="25" t="s">
        <v>327</v>
      </c>
      <c r="P291" t="str">
        <f>IF(Q301="","",IF(RIGHT(E287,10)="Virksomhed",IF(SUM(Q292:Q300)/COUNT(Q292:Q300)&lt;&gt;Q301,1,""),""))</f>
        <v/>
      </c>
      <c r="Q291" s="26" t="s">
        <v>374</v>
      </c>
    </row>
    <row r="292" spans="1:17" x14ac:dyDescent="0.25">
      <c r="A292" s="206" t="s">
        <v>346</v>
      </c>
      <c r="B292" s="204"/>
      <c r="C292" s="202">
        <f t="shared" ref="C292:C298" si="139">IFERROR(IF($G$288="",IF(E292="",B292*$E$288,E292),IF(E292="",B292*$G$288,E292)),0)</f>
        <v>0</v>
      </c>
      <c r="D292" s="202">
        <f>IFERROR(B292-C292-F292,0)</f>
        <v>0</v>
      </c>
      <c r="E292" s="205"/>
      <c r="F292" s="205"/>
      <c r="G292" s="45"/>
      <c r="H292">
        <f t="shared" ref="H292:H298" si="140">IF(B292="",0,B292)</f>
        <v>0</v>
      </c>
      <c r="I292">
        <f t="shared" ref="I292:I301" si="141">IF($E$287&lt;&gt;"Public research and knowledge dissemination organization",0,IF(B292="",0,B292))</f>
        <v>0</v>
      </c>
      <c r="J292" s="20"/>
      <c r="K292" s="20"/>
      <c r="L292" s="20"/>
      <c r="M292" s="20"/>
      <c r="N292" s="20"/>
      <c r="O292" s="20"/>
      <c r="P292" s="1" t="str">
        <f t="shared" ref="P292:P301" si="142">A292</f>
        <v xml:space="preserve">Salary </v>
      </c>
      <c r="Q292" s="51" t="str">
        <f t="shared" ref="Q292:Q301" si="143">IFERROR(C292/B292,"")</f>
        <v/>
      </c>
    </row>
    <row r="293" spans="1:17" x14ac:dyDescent="0.25">
      <c r="A293" s="207" t="s">
        <v>298</v>
      </c>
      <c r="B293" s="204"/>
      <c r="C293" s="202">
        <f t="shared" si="139"/>
        <v>0</v>
      </c>
      <c r="D293" s="202">
        <f t="shared" ref="D293:D298" si="144">IFERROR(B293-C293-F293,0)</f>
        <v>0</v>
      </c>
      <c r="E293" s="205"/>
      <c r="F293" s="205"/>
      <c r="G293" s="45"/>
      <c r="H293">
        <f t="shared" si="140"/>
        <v>0</v>
      </c>
      <c r="I293">
        <f t="shared" si="141"/>
        <v>0</v>
      </c>
      <c r="P293" s="4" t="str">
        <f t="shared" si="142"/>
        <v>External assistance</v>
      </c>
      <c r="Q293" s="52" t="str">
        <f t="shared" si="143"/>
        <v/>
      </c>
    </row>
    <row r="294" spans="1:17" x14ac:dyDescent="0.25">
      <c r="A294" s="207" t="s">
        <v>299</v>
      </c>
      <c r="B294" s="204"/>
      <c r="C294" s="202">
        <f t="shared" si="139"/>
        <v>0</v>
      </c>
      <c r="D294" s="202">
        <f t="shared" si="144"/>
        <v>0</v>
      </c>
      <c r="E294" s="205"/>
      <c r="F294" s="205"/>
      <c r="G294" s="45"/>
      <c r="H294">
        <f t="shared" si="140"/>
        <v>0</v>
      </c>
      <c r="I294">
        <f t="shared" si="141"/>
        <v>0</v>
      </c>
      <c r="P294" s="4" t="str">
        <f t="shared" si="142"/>
        <v>Other costs</v>
      </c>
      <c r="Q294" s="52" t="str">
        <f t="shared" si="143"/>
        <v/>
      </c>
    </row>
    <row r="295" spans="1:17" x14ac:dyDescent="0.25">
      <c r="A295" s="207" t="s">
        <v>300</v>
      </c>
      <c r="B295" s="204"/>
      <c r="C295" s="202">
        <f t="shared" si="139"/>
        <v>0</v>
      </c>
      <c r="D295" s="202">
        <f t="shared" si="144"/>
        <v>0</v>
      </c>
      <c r="E295" s="205"/>
      <c r="F295" s="205"/>
      <c r="G295" s="45"/>
      <c r="H295">
        <f t="shared" si="140"/>
        <v>0</v>
      </c>
      <c r="I295">
        <f t="shared" si="141"/>
        <v>0</v>
      </c>
      <c r="P295" s="4" t="str">
        <f t="shared" si="142"/>
        <v>Apparatus/equipment</v>
      </c>
      <c r="Q295" s="52" t="str">
        <f t="shared" si="143"/>
        <v/>
      </c>
    </row>
    <row r="296" spans="1:17" x14ac:dyDescent="0.25">
      <c r="A296" s="207" t="s">
        <v>301</v>
      </c>
      <c r="B296" s="204"/>
      <c r="C296" s="202">
        <f t="shared" si="139"/>
        <v>0</v>
      </c>
      <c r="D296" s="202">
        <f t="shared" si="144"/>
        <v>0</v>
      </c>
      <c r="E296" s="205"/>
      <c r="F296" s="205"/>
      <c r="G296" s="45"/>
      <c r="H296">
        <f t="shared" si="140"/>
        <v>0</v>
      </c>
      <c r="I296">
        <f t="shared" si="141"/>
        <v>0</v>
      </c>
      <c r="P296" s="4" t="str">
        <f t="shared" si="142"/>
        <v>Scrap value</v>
      </c>
      <c r="Q296" s="52" t="str">
        <f t="shared" si="143"/>
        <v/>
      </c>
    </row>
    <row r="297" spans="1:17" x14ac:dyDescent="0.25">
      <c r="A297" s="207" t="s">
        <v>302</v>
      </c>
      <c r="B297" s="204"/>
      <c r="C297" s="202">
        <f t="shared" si="139"/>
        <v>0</v>
      </c>
      <c r="D297" s="202">
        <f t="shared" si="144"/>
        <v>0</v>
      </c>
      <c r="E297" s="205"/>
      <c r="F297" s="205"/>
      <c r="G297" s="45"/>
      <c r="H297">
        <f t="shared" si="140"/>
        <v>0</v>
      </c>
      <c r="I297">
        <f t="shared" si="141"/>
        <v>0</v>
      </c>
      <c r="P297" s="4" t="str">
        <f t="shared" si="142"/>
        <v>Income, if any</v>
      </c>
      <c r="Q297" s="52" t="str">
        <f t="shared" si="143"/>
        <v/>
      </c>
    </row>
    <row r="298" spans="1:17" x14ac:dyDescent="0.25">
      <c r="A298" s="208" t="s">
        <v>303</v>
      </c>
      <c r="B298" s="204"/>
      <c r="C298" s="202">
        <f t="shared" si="139"/>
        <v>0</v>
      </c>
      <c r="D298" s="202">
        <f t="shared" si="144"/>
        <v>0</v>
      </c>
      <c r="E298" s="205"/>
      <c r="F298" s="205"/>
      <c r="G298" s="45"/>
      <c r="H298">
        <f t="shared" si="140"/>
        <v>0</v>
      </c>
      <c r="I298">
        <f t="shared" si="141"/>
        <v>0</v>
      </c>
      <c r="P298" s="4" t="str">
        <f t="shared" si="142"/>
        <v>Audit costs</v>
      </c>
      <c r="Q298" s="52" t="str">
        <f t="shared" si="143"/>
        <v/>
      </c>
    </row>
    <row r="299" spans="1:17" x14ac:dyDescent="0.25">
      <c r="A299" s="207" t="s">
        <v>304</v>
      </c>
      <c r="B299" s="200">
        <f>SUM(B292:B298)</f>
        <v>0</v>
      </c>
      <c r="C299" s="202">
        <f>SUM(C292:C298)</f>
        <v>0</v>
      </c>
      <c r="D299" s="202">
        <f>SUM(D292:D298)</f>
        <v>0</v>
      </c>
      <c r="E299" s="202">
        <f>SUM(E292:E298)</f>
        <v>0</v>
      </c>
      <c r="F299" s="202">
        <f>SUM(F292:F298)</f>
        <v>0</v>
      </c>
      <c r="G299" s="23">
        <f t="shared" ref="G299" si="145">SUM(G292:G298)</f>
        <v>0</v>
      </c>
      <c r="H299">
        <f>SUM(H292:H298)</f>
        <v>0</v>
      </c>
      <c r="I299">
        <f t="shared" si="141"/>
        <v>0</v>
      </c>
      <c r="P299" s="4" t="str">
        <f t="shared" si="142"/>
        <v>Total excl. OH</v>
      </c>
      <c r="Q299" s="52" t="str">
        <f t="shared" si="143"/>
        <v/>
      </c>
    </row>
    <row r="300" spans="1:17" x14ac:dyDescent="0.25">
      <c r="A300" s="207" t="s">
        <v>1</v>
      </c>
      <c r="B300" s="204"/>
      <c r="C300" s="202">
        <f>IFERROR(IF($G$288="",IF(E300="",B300*$E$288,E300),IF(E300="",B300*$G$288,E300)),0)</f>
        <v>0</v>
      </c>
      <c r="D300" s="202">
        <f>IFERROR(B300-C300-F300,0)</f>
        <v>0</v>
      </c>
      <c r="E300" s="205"/>
      <c r="F300" s="205"/>
      <c r="G300" s="45"/>
      <c r="H300">
        <f>IF(B300="",0,B300)</f>
        <v>0</v>
      </c>
      <c r="I300">
        <f t="shared" si="141"/>
        <v>0</v>
      </c>
      <c r="P300" s="4" t="str">
        <f t="shared" si="142"/>
        <v>OH</v>
      </c>
      <c r="Q300" s="52" t="str">
        <f t="shared" si="143"/>
        <v/>
      </c>
    </row>
    <row r="301" spans="1:17" ht="15.75" thickBot="1" x14ac:dyDescent="0.3">
      <c r="A301" s="209" t="s">
        <v>4</v>
      </c>
      <c r="B301" s="201">
        <f>SUM(B292:B298)+B300</f>
        <v>0</v>
      </c>
      <c r="C301" s="203">
        <f>SUM(C292:C298)+C300</f>
        <v>0</v>
      </c>
      <c r="D301" s="203">
        <f>SUM(D292:D298)+D300</f>
        <v>0</v>
      </c>
      <c r="E301" s="203">
        <f>SUM(E292:E298)+E300</f>
        <v>0</v>
      </c>
      <c r="F301" s="203">
        <f>SUM(F292:F298)+F300</f>
        <v>0</v>
      </c>
      <c r="G301" s="24">
        <f t="shared" ref="G301" si="146">SUM(G292:G298)+G300</f>
        <v>0</v>
      </c>
      <c r="H301">
        <f>SUM(H292:H298)+H300</f>
        <v>0</v>
      </c>
      <c r="I301">
        <f t="shared" si="141"/>
        <v>0</v>
      </c>
      <c r="J301" s="21"/>
      <c r="K301" s="21"/>
      <c r="L301" s="21"/>
      <c r="M301" s="21"/>
      <c r="N301" s="21"/>
      <c r="O301" s="21"/>
      <c r="P301" s="7" t="str">
        <f t="shared" si="142"/>
        <v>Total</v>
      </c>
      <c r="Q301" s="53" t="str">
        <f t="shared" si="143"/>
        <v/>
      </c>
    </row>
    <row r="303" spans="1:17" x14ac:dyDescent="0.25">
      <c r="A303" s="9" t="s">
        <v>305</v>
      </c>
      <c r="B303" s="11"/>
      <c r="C303" s="26" t="s">
        <v>323</v>
      </c>
      <c r="D303" s="9" t="s">
        <v>308</v>
      </c>
      <c r="E303" s="272"/>
      <c r="F303" s="272"/>
    </row>
    <row r="304" spans="1:17" x14ac:dyDescent="0.25">
      <c r="A304" s="9" t="s">
        <v>306</v>
      </c>
      <c r="B304" s="10"/>
      <c r="C304" s="46">
        <f>IF(IF(G304="",E304,G304)="",0,IF(G304="",E304,G304))</f>
        <v>0</v>
      </c>
      <c r="D304" s="9" t="s">
        <v>372</v>
      </c>
      <c r="E304" s="12" t="str">
        <f>_xlfn.IFNA(VLOOKUP(B304,'List of subsidy rates'!$A:$K,MATCH(CONCATENATE(E303," - ",$H$1),'List of subsidy rates'!$A$1:$K$1,0),FALSE),"")</f>
        <v/>
      </c>
      <c r="F304" s="9" t="s">
        <v>373</v>
      </c>
      <c r="G304" s="160"/>
      <c r="H304">
        <f>ROUND(IF(E303="",0,IF(LEFT(E303,6)="Public",B315*0.44,B308*0.3)),2)</f>
        <v>0</v>
      </c>
    </row>
    <row r="305" spans="1:17" x14ac:dyDescent="0.25">
      <c r="A305" s="9" t="s">
        <v>375</v>
      </c>
      <c r="B305" s="164" t="str">
        <f>IF(E303="","",IF(E303="Public research and knowledge dissemination organization",0.44,0.3))</f>
        <v/>
      </c>
      <c r="C305" s="9" t="s">
        <v>349</v>
      </c>
      <c r="D305" s="163" t="str">
        <f>IF(E303="","",IF(LEFT(E303,6)="Public",B315*0.44-B316,B308*0.3-B316))</f>
        <v/>
      </c>
      <c r="E305" s="161"/>
      <c r="F305" s="9"/>
      <c r="G305" s="162"/>
    </row>
    <row r="306" spans="1:17" ht="15.75" thickBot="1" x14ac:dyDescent="0.3"/>
    <row r="307" spans="1:17" ht="30.75" thickBot="1" x14ac:dyDescent="0.3">
      <c r="A307" t="str">
        <f>IF(B317&gt;0,"Ja","")</f>
        <v/>
      </c>
      <c r="B307" s="13" t="s">
        <v>292</v>
      </c>
      <c r="C307" s="196" t="s">
        <v>293</v>
      </c>
      <c r="D307" s="196" t="s">
        <v>294</v>
      </c>
      <c r="E307" s="196" t="s">
        <v>345</v>
      </c>
      <c r="F307" s="196" t="s">
        <v>295</v>
      </c>
      <c r="G307" s="14" t="s">
        <v>296</v>
      </c>
      <c r="J307" s="25" t="s">
        <v>327</v>
      </c>
      <c r="P307" t="str">
        <f>IF(Q317="","",IF(RIGHT(E303,10)="Virksomhed",IF(SUM(Q308:Q316)/COUNT(Q308:Q316)&lt;&gt;Q317,1,""),""))</f>
        <v/>
      </c>
      <c r="Q307" s="26" t="s">
        <v>374</v>
      </c>
    </row>
    <row r="308" spans="1:17" x14ac:dyDescent="0.25">
      <c r="A308" s="206" t="s">
        <v>346</v>
      </c>
      <c r="B308" s="204"/>
      <c r="C308" s="202">
        <f t="shared" ref="C308:C314" si="147">IFERROR(IF($G$304="",IF(E308="",B308*$E$304,E308),IF(E308="",B308*$G$304,E308)),0)</f>
        <v>0</v>
      </c>
      <c r="D308" s="202">
        <f>IFERROR(B308-C308-F308,0)</f>
        <v>0</v>
      </c>
      <c r="E308" s="205"/>
      <c r="F308" s="205"/>
      <c r="G308" s="45"/>
      <c r="H308">
        <f t="shared" ref="H308:H314" si="148">IF(B308="",0,B308)</f>
        <v>0</v>
      </c>
      <c r="I308">
        <f t="shared" ref="I308:I317" si="149">IF($E$303&lt;&gt;"Public research and knowledge dissemination organization",0,IF(B308="",0,B308))</f>
        <v>0</v>
      </c>
      <c r="J308" s="20"/>
      <c r="K308" s="20"/>
      <c r="L308" s="20"/>
      <c r="M308" s="20"/>
      <c r="N308" s="20"/>
      <c r="O308" s="20"/>
      <c r="P308" s="1" t="str">
        <f t="shared" ref="P308:P317" si="150">A308</f>
        <v xml:space="preserve">Salary </v>
      </c>
      <c r="Q308" s="51" t="str">
        <f t="shared" ref="Q308:Q317" si="151">IFERROR(C308/B308,"")</f>
        <v/>
      </c>
    </row>
    <row r="309" spans="1:17" x14ac:dyDescent="0.25">
      <c r="A309" s="207" t="s">
        <v>298</v>
      </c>
      <c r="B309" s="204"/>
      <c r="C309" s="202">
        <f t="shared" si="147"/>
        <v>0</v>
      </c>
      <c r="D309" s="202">
        <f t="shared" ref="D309:D314" si="152">IFERROR(B309-C309-F309,0)</f>
        <v>0</v>
      </c>
      <c r="E309" s="205"/>
      <c r="F309" s="205"/>
      <c r="G309" s="45"/>
      <c r="H309">
        <f t="shared" si="148"/>
        <v>0</v>
      </c>
      <c r="I309">
        <f t="shared" si="149"/>
        <v>0</v>
      </c>
      <c r="P309" s="4" t="str">
        <f t="shared" si="150"/>
        <v>External assistance</v>
      </c>
      <c r="Q309" s="52" t="str">
        <f t="shared" si="151"/>
        <v/>
      </c>
    </row>
    <row r="310" spans="1:17" x14ac:dyDescent="0.25">
      <c r="A310" s="207" t="s">
        <v>299</v>
      </c>
      <c r="B310" s="204"/>
      <c r="C310" s="202">
        <f t="shared" si="147"/>
        <v>0</v>
      </c>
      <c r="D310" s="202">
        <f t="shared" si="152"/>
        <v>0</v>
      </c>
      <c r="E310" s="205"/>
      <c r="F310" s="205"/>
      <c r="G310" s="45"/>
      <c r="H310">
        <f t="shared" si="148"/>
        <v>0</v>
      </c>
      <c r="I310">
        <f t="shared" si="149"/>
        <v>0</v>
      </c>
      <c r="P310" s="4" t="str">
        <f t="shared" si="150"/>
        <v>Other costs</v>
      </c>
      <c r="Q310" s="52" t="str">
        <f t="shared" si="151"/>
        <v/>
      </c>
    </row>
    <row r="311" spans="1:17" x14ac:dyDescent="0.25">
      <c r="A311" s="207" t="s">
        <v>300</v>
      </c>
      <c r="B311" s="204"/>
      <c r="C311" s="202">
        <f t="shared" si="147"/>
        <v>0</v>
      </c>
      <c r="D311" s="202">
        <f t="shared" si="152"/>
        <v>0</v>
      </c>
      <c r="E311" s="205"/>
      <c r="F311" s="205"/>
      <c r="G311" s="45"/>
      <c r="H311">
        <f t="shared" si="148"/>
        <v>0</v>
      </c>
      <c r="I311">
        <f t="shared" si="149"/>
        <v>0</v>
      </c>
      <c r="P311" s="4" t="str">
        <f t="shared" si="150"/>
        <v>Apparatus/equipment</v>
      </c>
      <c r="Q311" s="52" t="str">
        <f t="shared" si="151"/>
        <v/>
      </c>
    </row>
    <row r="312" spans="1:17" x14ac:dyDescent="0.25">
      <c r="A312" s="207" t="s">
        <v>301</v>
      </c>
      <c r="B312" s="204"/>
      <c r="C312" s="202">
        <f t="shared" si="147"/>
        <v>0</v>
      </c>
      <c r="D312" s="202">
        <f t="shared" si="152"/>
        <v>0</v>
      </c>
      <c r="E312" s="205"/>
      <c r="F312" s="205"/>
      <c r="G312" s="45"/>
      <c r="H312">
        <f t="shared" si="148"/>
        <v>0</v>
      </c>
      <c r="I312">
        <f t="shared" si="149"/>
        <v>0</v>
      </c>
      <c r="P312" s="4" t="str">
        <f t="shared" si="150"/>
        <v>Scrap value</v>
      </c>
      <c r="Q312" s="52" t="str">
        <f t="shared" si="151"/>
        <v/>
      </c>
    </row>
    <row r="313" spans="1:17" x14ac:dyDescent="0.25">
      <c r="A313" s="207" t="s">
        <v>302</v>
      </c>
      <c r="B313" s="204"/>
      <c r="C313" s="202">
        <f t="shared" si="147"/>
        <v>0</v>
      </c>
      <c r="D313" s="202">
        <f t="shared" si="152"/>
        <v>0</v>
      </c>
      <c r="E313" s="205"/>
      <c r="F313" s="205"/>
      <c r="G313" s="45"/>
      <c r="H313">
        <f t="shared" si="148"/>
        <v>0</v>
      </c>
      <c r="I313">
        <f t="shared" si="149"/>
        <v>0</v>
      </c>
      <c r="P313" s="4" t="str">
        <f t="shared" si="150"/>
        <v>Income, if any</v>
      </c>
      <c r="Q313" s="52" t="str">
        <f t="shared" si="151"/>
        <v/>
      </c>
    </row>
    <row r="314" spans="1:17" x14ac:dyDescent="0.25">
      <c r="A314" s="208" t="s">
        <v>303</v>
      </c>
      <c r="B314" s="204"/>
      <c r="C314" s="202">
        <f t="shared" si="147"/>
        <v>0</v>
      </c>
      <c r="D314" s="202">
        <f t="shared" si="152"/>
        <v>0</v>
      </c>
      <c r="E314" s="205"/>
      <c r="F314" s="205"/>
      <c r="G314" s="45"/>
      <c r="H314">
        <f t="shared" si="148"/>
        <v>0</v>
      </c>
      <c r="I314">
        <f t="shared" si="149"/>
        <v>0</v>
      </c>
      <c r="P314" s="4" t="str">
        <f t="shared" si="150"/>
        <v>Audit costs</v>
      </c>
      <c r="Q314" s="52" t="str">
        <f t="shared" si="151"/>
        <v/>
      </c>
    </row>
    <row r="315" spans="1:17" x14ac:dyDescent="0.25">
      <c r="A315" s="207" t="s">
        <v>304</v>
      </c>
      <c r="B315" s="200">
        <f>SUM(B308:B314)</f>
        <v>0</v>
      </c>
      <c r="C315" s="202">
        <f>SUM(C308:C314)</f>
        <v>0</v>
      </c>
      <c r="D315" s="202">
        <f>SUM(D308:D314)</f>
        <v>0</v>
      </c>
      <c r="E315" s="202">
        <f>SUM(E308:E314)</f>
        <v>0</v>
      </c>
      <c r="F315" s="202">
        <f>SUM(F308:F314)</f>
        <v>0</v>
      </c>
      <c r="G315" s="23">
        <f t="shared" ref="G315" si="153">SUM(G308:G314)</f>
        <v>0</v>
      </c>
      <c r="H315">
        <f>SUM(H308:H314)</f>
        <v>0</v>
      </c>
      <c r="I315">
        <f t="shared" si="149"/>
        <v>0</v>
      </c>
      <c r="P315" s="4" t="str">
        <f t="shared" si="150"/>
        <v>Total excl. OH</v>
      </c>
      <c r="Q315" s="52" t="str">
        <f t="shared" si="151"/>
        <v/>
      </c>
    </row>
    <row r="316" spans="1:17" x14ac:dyDescent="0.25">
      <c r="A316" s="207" t="s">
        <v>1</v>
      </c>
      <c r="B316" s="204"/>
      <c r="C316" s="202">
        <f>IFERROR(IF($G$304="",IF(E316="",B316*$E$304,E316),IF(E316="",B316*$G$304,E316)),0)</f>
        <v>0</v>
      </c>
      <c r="D316" s="202">
        <f>IFERROR(B316-C316-F316,0)</f>
        <v>0</v>
      </c>
      <c r="E316" s="205"/>
      <c r="F316" s="205"/>
      <c r="G316" s="45"/>
      <c r="H316">
        <f>IF(B316="",0,B316)</f>
        <v>0</v>
      </c>
      <c r="I316">
        <f t="shared" si="149"/>
        <v>0</v>
      </c>
      <c r="P316" s="4" t="str">
        <f t="shared" si="150"/>
        <v>OH</v>
      </c>
      <c r="Q316" s="52" t="str">
        <f t="shared" si="151"/>
        <v/>
      </c>
    </row>
    <row r="317" spans="1:17" ht="15.75" thickBot="1" x14ac:dyDescent="0.3">
      <c r="A317" s="209" t="s">
        <v>4</v>
      </c>
      <c r="B317" s="201">
        <f>SUM(B308:B314)+B316</f>
        <v>0</v>
      </c>
      <c r="C317" s="203">
        <f>SUM(C308:C314)+C316</f>
        <v>0</v>
      </c>
      <c r="D317" s="203">
        <f>SUM(D308:D314)+D316</f>
        <v>0</v>
      </c>
      <c r="E317" s="203">
        <f>SUM(E308:E314)+E316</f>
        <v>0</v>
      </c>
      <c r="F317" s="203">
        <f>SUM(F308:F314)+F316</f>
        <v>0</v>
      </c>
      <c r="G317" s="24">
        <f t="shared" ref="G317" si="154">SUM(G308:G314)+G316</f>
        <v>0</v>
      </c>
      <c r="H317">
        <f>SUM(H308:H314)+H316</f>
        <v>0</v>
      </c>
      <c r="I317">
        <f t="shared" si="149"/>
        <v>0</v>
      </c>
      <c r="J317" s="21"/>
      <c r="K317" s="21"/>
      <c r="L317" s="21"/>
      <c r="M317" s="21"/>
      <c r="N317" s="21"/>
      <c r="O317" s="21"/>
      <c r="P317" s="7" t="str">
        <f t="shared" si="150"/>
        <v>Total</v>
      </c>
      <c r="Q317" s="53" t="str">
        <f t="shared" si="151"/>
        <v/>
      </c>
    </row>
    <row r="319" spans="1:17" x14ac:dyDescent="0.25">
      <c r="A319" s="9" t="s">
        <v>305</v>
      </c>
      <c r="B319" s="11"/>
      <c r="C319" s="26" t="s">
        <v>324</v>
      </c>
      <c r="D319" s="9" t="s">
        <v>308</v>
      </c>
      <c r="E319" s="272"/>
      <c r="F319" s="272"/>
    </row>
    <row r="320" spans="1:17" x14ac:dyDescent="0.25">
      <c r="A320" s="9" t="s">
        <v>306</v>
      </c>
      <c r="B320" s="10"/>
      <c r="C320" s="46">
        <f>IF(IF(G320="",E320,G320)="",0,IF(G320="",E320,G320))</f>
        <v>0</v>
      </c>
      <c r="D320" s="9" t="s">
        <v>372</v>
      </c>
      <c r="E320" s="12" t="str">
        <f>_xlfn.IFNA(VLOOKUP(B320,'List of subsidy rates'!$A:$K,MATCH(CONCATENATE(E319," - ",$H$1),'List of subsidy rates'!$A$1:$K$1,0),FALSE),"")</f>
        <v/>
      </c>
      <c r="F320" s="9" t="s">
        <v>373</v>
      </c>
      <c r="G320" s="160"/>
      <c r="H320">
        <f>ROUND(IF(E319="",0,IF(LEFT(E319,6)="Public",B331*0.44,B324*0.3)),2)</f>
        <v>0</v>
      </c>
    </row>
    <row r="321" spans="1:17" x14ac:dyDescent="0.25">
      <c r="A321" s="9" t="s">
        <v>375</v>
      </c>
      <c r="B321" s="164" t="str">
        <f>IF(E319="","",IF(E319="Public research and knowledge dissemination organization",0.44,0.3))</f>
        <v/>
      </c>
      <c r="C321" s="9" t="s">
        <v>349</v>
      </c>
      <c r="D321" s="163" t="str">
        <f>IF(E319="","",IF(LEFT(E319,6)="Public",B331*0.44-B332,B324*0.3-B332))</f>
        <v/>
      </c>
      <c r="E321" s="161"/>
      <c r="F321" s="9"/>
      <c r="G321" s="162"/>
    </row>
    <row r="322" spans="1:17" ht="15.75" thickBot="1" x14ac:dyDescent="0.3"/>
    <row r="323" spans="1:17" ht="30.75" thickBot="1" x14ac:dyDescent="0.3">
      <c r="A323" t="str">
        <f>IF(B333&gt;0,"Ja","")</f>
        <v/>
      </c>
      <c r="B323" s="13" t="s">
        <v>292</v>
      </c>
      <c r="C323" s="196" t="s">
        <v>293</v>
      </c>
      <c r="D323" s="196" t="s">
        <v>294</v>
      </c>
      <c r="E323" s="196" t="s">
        <v>345</v>
      </c>
      <c r="F323" s="196" t="s">
        <v>295</v>
      </c>
      <c r="G323" s="14" t="s">
        <v>296</v>
      </c>
      <c r="J323" s="25" t="s">
        <v>327</v>
      </c>
      <c r="P323" t="str">
        <f>IF(Q333="","",IF(RIGHT(E319,10)="Virksomhed",IF(SUM(Q324:Q332)/COUNT(Q324:Q332)&lt;&gt;Q333,1,""),""))</f>
        <v/>
      </c>
      <c r="Q323" s="26" t="s">
        <v>374</v>
      </c>
    </row>
    <row r="324" spans="1:17" x14ac:dyDescent="0.25">
      <c r="A324" s="206" t="s">
        <v>346</v>
      </c>
      <c r="B324" s="204"/>
      <c r="C324" s="202">
        <f t="shared" ref="C324:C330" si="155">IFERROR(IF($G$320="",IF(E324="",B324*$E$320,E324),IF(E324="",B324*$G$320,E324)),0)</f>
        <v>0</v>
      </c>
      <c r="D324" s="202">
        <f>IFERROR(B324-C324-F324,0)</f>
        <v>0</v>
      </c>
      <c r="E324" s="205"/>
      <c r="F324" s="205"/>
      <c r="G324" s="45"/>
      <c r="H324">
        <f t="shared" ref="H324:H330" si="156">IF(B324="",0,B324)</f>
        <v>0</v>
      </c>
      <c r="I324">
        <f t="shared" ref="I324:I333" si="157">IF($E$319&lt;&gt;"Public research and knowledge dissemination organization",0,IF(B324="",0,B324))</f>
        <v>0</v>
      </c>
      <c r="J324" s="20"/>
      <c r="K324" s="20"/>
      <c r="L324" s="20"/>
      <c r="M324" s="20"/>
      <c r="N324" s="20"/>
      <c r="O324" s="20"/>
      <c r="P324" s="1" t="str">
        <f t="shared" ref="P324:P333" si="158">A324</f>
        <v xml:space="preserve">Salary </v>
      </c>
      <c r="Q324" s="51" t="str">
        <f t="shared" ref="Q324:Q333" si="159">IFERROR(C324/B324,"")</f>
        <v/>
      </c>
    </row>
    <row r="325" spans="1:17" x14ac:dyDescent="0.25">
      <c r="A325" s="207" t="s">
        <v>298</v>
      </c>
      <c r="B325" s="204"/>
      <c r="C325" s="202">
        <f t="shared" si="155"/>
        <v>0</v>
      </c>
      <c r="D325" s="202">
        <f t="shared" ref="D325:D330" si="160">IFERROR(B325-C325-F325,0)</f>
        <v>0</v>
      </c>
      <c r="E325" s="205"/>
      <c r="F325" s="205"/>
      <c r="G325" s="45"/>
      <c r="H325">
        <f t="shared" si="156"/>
        <v>0</v>
      </c>
      <c r="I325">
        <f t="shared" si="157"/>
        <v>0</v>
      </c>
      <c r="P325" s="4" t="str">
        <f t="shared" si="158"/>
        <v>External assistance</v>
      </c>
      <c r="Q325" s="52" t="str">
        <f t="shared" si="159"/>
        <v/>
      </c>
    </row>
    <row r="326" spans="1:17" x14ac:dyDescent="0.25">
      <c r="A326" s="207" t="s">
        <v>299</v>
      </c>
      <c r="B326" s="204"/>
      <c r="C326" s="202">
        <f t="shared" si="155"/>
        <v>0</v>
      </c>
      <c r="D326" s="202">
        <f t="shared" si="160"/>
        <v>0</v>
      </c>
      <c r="E326" s="205"/>
      <c r="F326" s="205"/>
      <c r="G326" s="45"/>
      <c r="H326">
        <f t="shared" si="156"/>
        <v>0</v>
      </c>
      <c r="I326">
        <f t="shared" si="157"/>
        <v>0</v>
      </c>
      <c r="P326" s="4" t="str">
        <f t="shared" si="158"/>
        <v>Other costs</v>
      </c>
      <c r="Q326" s="52" t="str">
        <f t="shared" si="159"/>
        <v/>
      </c>
    </row>
    <row r="327" spans="1:17" x14ac:dyDescent="0.25">
      <c r="A327" s="207" t="s">
        <v>300</v>
      </c>
      <c r="B327" s="204"/>
      <c r="C327" s="202">
        <f t="shared" si="155"/>
        <v>0</v>
      </c>
      <c r="D327" s="202">
        <f t="shared" si="160"/>
        <v>0</v>
      </c>
      <c r="E327" s="205"/>
      <c r="F327" s="205"/>
      <c r="G327" s="45"/>
      <c r="H327">
        <f t="shared" si="156"/>
        <v>0</v>
      </c>
      <c r="I327">
        <f t="shared" si="157"/>
        <v>0</v>
      </c>
      <c r="P327" s="4" t="str">
        <f t="shared" si="158"/>
        <v>Apparatus/equipment</v>
      </c>
      <c r="Q327" s="52" t="str">
        <f t="shared" si="159"/>
        <v/>
      </c>
    </row>
    <row r="328" spans="1:17" x14ac:dyDescent="0.25">
      <c r="A328" s="207" t="s">
        <v>301</v>
      </c>
      <c r="B328" s="204"/>
      <c r="C328" s="202">
        <f t="shared" si="155"/>
        <v>0</v>
      </c>
      <c r="D328" s="202">
        <f t="shared" si="160"/>
        <v>0</v>
      </c>
      <c r="E328" s="205"/>
      <c r="F328" s="205"/>
      <c r="G328" s="45"/>
      <c r="H328">
        <f t="shared" si="156"/>
        <v>0</v>
      </c>
      <c r="I328">
        <f t="shared" si="157"/>
        <v>0</v>
      </c>
      <c r="P328" s="4" t="str">
        <f t="shared" si="158"/>
        <v>Scrap value</v>
      </c>
      <c r="Q328" s="52" t="str">
        <f t="shared" si="159"/>
        <v/>
      </c>
    </row>
    <row r="329" spans="1:17" x14ac:dyDescent="0.25">
      <c r="A329" s="207" t="s">
        <v>302</v>
      </c>
      <c r="B329" s="204"/>
      <c r="C329" s="202">
        <f t="shared" si="155"/>
        <v>0</v>
      </c>
      <c r="D329" s="202">
        <f t="shared" si="160"/>
        <v>0</v>
      </c>
      <c r="E329" s="205"/>
      <c r="F329" s="205"/>
      <c r="G329" s="45"/>
      <c r="H329">
        <f t="shared" si="156"/>
        <v>0</v>
      </c>
      <c r="I329">
        <f t="shared" si="157"/>
        <v>0</v>
      </c>
      <c r="P329" s="4" t="str">
        <f t="shared" si="158"/>
        <v>Income, if any</v>
      </c>
      <c r="Q329" s="52" t="str">
        <f t="shared" si="159"/>
        <v/>
      </c>
    </row>
    <row r="330" spans="1:17" x14ac:dyDescent="0.25">
      <c r="A330" s="208" t="s">
        <v>303</v>
      </c>
      <c r="B330" s="204"/>
      <c r="C330" s="202">
        <f t="shared" si="155"/>
        <v>0</v>
      </c>
      <c r="D330" s="202">
        <f t="shared" si="160"/>
        <v>0</v>
      </c>
      <c r="E330" s="205"/>
      <c r="F330" s="205"/>
      <c r="G330" s="45"/>
      <c r="H330">
        <f t="shared" si="156"/>
        <v>0</v>
      </c>
      <c r="I330">
        <f t="shared" si="157"/>
        <v>0</v>
      </c>
      <c r="P330" s="4" t="str">
        <f t="shared" si="158"/>
        <v>Audit costs</v>
      </c>
      <c r="Q330" s="52" t="str">
        <f t="shared" si="159"/>
        <v/>
      </c>
    </row>
    <row r="331" spans="1:17" x14ac:dyDescent="0.25">
      <c r="A331" s="207" t="s">
        <v>304</v>
      </c>
      <c r="B331" s="200">
        <f>SUM(B324:B330)</f>
        <v>0</v>
      </c>
      <c r="C331" s="202">
        <f>SUM(C324:C330)</f>
        <v>0</v>
      </c>
      <c r="D331" s="202">
        <f>SUM(D324:D330)</f>
        <v>0</v>
      </c>
      <c r="E331" s="202">
        <f>SUM(E324:E330)</f>
        <v>0</v>
      </c>
      <c r="F331" s="202">
        <f>SUM(F324:F330)</f>
        <v>0</v>
      </c>
      <c r="G331" s="23">
        <f t="shared" ref="G331" si="161">SUM(G324:G330)</f>
        <v>0</v>
      </c>
      <c r="H331">
        <f>SUM(H324:H330)</f>
        <v>0</v>
      </c>
      <c r="I331">
        <f t="shared" si="157"/>
        <v>0</v>
      </c>
      <c r="P331" s="4" t="str">
        <f t="shared" si="158"/>
        <v>Total excl. OH</v>
      </c>
      <c r="Q331" s="52" t="str">
        <f t="shared" si="159"/>
        <v/>
      </c>
    </row>
    <row r="332" spans="1:17" x14ac:dyDescent="0.25">
      <c r="A332" s="207" t="s">
        <v>1</v>
      </c>
      <c r="B332" s="204"/>
      <c r="C332" s="202">
        <f>IFERROR(IF($G$320="",IF(E332="",B332*$E$320,E332),IF(E332="",B332*$G$320,E332)),0)</f>
        <v>0</v>
      </c>
      <c r="D332" s="202">
        <f>IFERROR(B332-C332-F332,0)</f>
        <v>0</v>
      </c>
      <c r="E332" s="205"/>
      <c r="F332" s="205"/>
      <c r="G332" s="45"/>
      <c r="H332">
        <f>IF(B332="",0,B332)</f>
        <v>0</v>
      </c>
      <c r="I332">
        <f t="shared" si="157"/>
        <v>0</v>
      </c>
      <c r="P332" s="4" t="str">
        <f t="shared" si="158"/>
        <v>OH</v>
      </c>
      <c r="Q332" s="52" t="str">
        <f t="shared" si="159"/>
        <v/>
      </c>
    </row>
    <row r="333" spans="1:17" ht="15.75" thickBot="1" x14ac:dyDescent="0.3">
      <c r="A333" s="209" t="s">
        <v>4</v>
      </c>
      <c r="B333" s="201">
        <f>SUM(B324:B330)+B332</f>
        <v>0</v>
      </c>
      <c r="C333" s="203">
        <f>SUM(C324:C330)+C332</f>
        <v>0</v>
      </c>
      <c r="D333" s="203">
        <f>SUM(D324:D330)+D332</f>
        <v>0</v>
      </c>
      <c r="E333" s="203">
        <f>SUM(E324:E330)+E332</f>
        <v>0</v>
      </c>
      <c r="F333" s="203">
        <f>SUM(F324:F330)+F332</f>
        <v>0</v>
      </c>
      <c r="G333" s="24">
        <f t="shared" ref="G333" si="162">SUM(G324:G330)+G332</f>
        <v>0</v>
      </c>
      <c r="H333">
        <f>SUM(H324:H330)+H332</f>
        <v>0</v>
      </c>
      <c r="I333">
        <f t="shared" si="157"/>
        <v>0</v>
      </c>
      <c r="J333" s="21"/>
      <c r="K333" s="21"/>
      <c r="L333" s="21"/>
      <c r="M333" s="21"/>
      <c r="N333" s="21"/>
      <c r="O333" s="21"/>
      <c r="P333" s="7" t="str">
        <f t="shared" si="158"/>
        <v>Total</v>
      </c>
      <c r="Q333" s="53" t="str">
        <f t="shared" si="159"/>
        <v/>
      </c>
    </row>
  </sheetData>
  <sheetProtection algorithmName="SHA-512" hashValue="UXNXavvWPEKuVAEPbLLrRW4xtpQLW1zXOYh4Qi0+X5R2memI0nmkybNwk4d4vTpT+i3T3fJv0ijV4AcTKvLtCw==" saltValue="XjDX1iWeQWi5aAleJ3rCkA==" spinCount="100000" sheet="1" objects="1" scenarios="1" selectLockedCells="1"/>
  <mergeCells count="24">
    <mergeCell ref="E319:F319"/>
    <mergeCell ref="E143:F143"/>
    <mergeCell ref="E159:F159"/>
    <mergeCell ref="E175:F175"/>
    <mergeCell ref="E191:F191"/>
    <mergeCell ref="E207:F207"/>
    <mergeCell ref="E223:F223"/>
    <mergeCell ref="E239:F239"/>
    <mergeCell ref="E255:F255"/>
    <mergeCell ref="E271:F271"/>
    <mergeCell ref="E287:F287"/>
    <mergeCell ref="E303:F303"/>
    <mergeCell ref="E127:F127"/>
    <mergeCell ref="D2:E2"/>
    <mergeCell ref="J4:L4"/>
    <mergeCell ref="J5:L5"/>
    <mergeCell ref="E15:F15"/>
    <mergeCell ref="K15:N18"/>
    <mergeCell ref="E31:F31"/>
    <mergeCell ref="E47:F47"/>
    <mergeCell ref="E63:F63"/>
    <mergeCell ref="E79:F79"/>
    <mergeCell ref="E95:F95"/>
    <mergeCell ref="E111:F111"/>
  </mergeCells>
  <conditionalFormatting sqref="Q20:Q29">
    <cfRule type="expression" dxfId="39" priority="39">
      <formula>RIGHT($E$15,10)&lt;&gt;"Virksomhed"</formula>
    </cfRule>
    <cfRule type="colorScale" priority="40">
      <colorScale>
        <cfvo type="num" val="0"/>
        <cfvo type="max"/>
        <color theme="5"/>
        <color theme="9"/>
      </colorScale>
    </cfRule>
  </conditionalFormatting>
  <conditionalFormatting sqref="Q36:Q45">
    <cfRule type="expression" dxfId="38" priority="37">
      <formula>RIGHT($E$31,10)&lt;&gt;"Virksomhed"</formula>
    </cfRule>
    <cfRule type="colorScale" priority="38">
      <colorScale>
        <cfvo type="num" val="0"/>
        <cfvo type="max"/>
        <color theme="5"/>
        <color theme="9"/>
      </colorScale>
    </cfRule>
  </conditionalFormatting>
  <conditionalFormatting sqref="Q52:Q61">
    <cfRule type="expression" dxfId="37" priority="35">
      <formula>RIGHT($E$42,10)&lt;&gt;"Virksomhed"</formula>
    </cfRule>
    <cfRule type="colorScale" priority="36">
      <colorScale>
        <cfvo type="num" val="0"/>
        <cfvo type="max"/>
        <color theme="5"/>
        <color theme="9"/>
      </colorScale>
    </cfRule>
  </conditionalFormatting>
  <conditionalFormatting sqref="Q68:Q77">
    <cfRule type="expression" dxfId="36" priority="33">
      <formula>RIGHT($E$63,10)&lt;&gt;"Virksomhed"</formula>
    </cfRule>
    <cfRule type="colorScale" priority="34">
      <colorScale>
        <cfvo type="num" val="0"/>
        <cfvo type="max"/>
        <color theme="5"/>
        <color theme="9"/>
      </colorScale>
    </cfRule>
  </conditionalFormatting>
  <conditionalFormatting sqref="Q84:Q93">
    <cfRule type="expression" dxfId="35" priority="31">
      <formula>RIGHT($E$79,10)&lt;&gt;"Virksomhed"</formula>
    </cfRule>
    <cfRule type="colorScale" priority="32">
      <colorScale>
        <cfvo type="num" val="0"/>
        <cfvo type="max"/>
        <color theme="5"/>
        <color theme="9"/>
      </colorScale>
    </cfRule>
  </conditionalFormatting>
  <conditionalFormatting sqref="Q100:Q109">
    <cfRule type="expression" dxfId="34" priority="29">
      <formula>RIGHT($E$95,10)&lt;&gt;"Virksomhed"</formula>
    </cfRule>
    <cfRule type="colorScale" priority="30">
      <colorScale>
        <cfvo type="num" val="0"/>
        <cfvo type="max"/>
        <color theme="5"/>
        <color theme="9"/>
      </colorScale>
    </cfRule>
  </conditionalFormatting>
  <conditionalFormatting sqref="Q116:Q125">
    <cfRule type="expression" dxfId="33" priority="27">
      <formula>RIGHT($E$111,10)&lt;&gt;"Virksomhed"</formula>
    </cfRule>
    <cfRule type="colorScale" priority="28">
      <colorScale>
        <cfvo type="num" val="0"/>
        <cfvo type="max"/>
        <color theme="5"/>
        <color theme="9"/>
      </colorScale>
    </cfRule>
  </conditionalFormatting>
  <conditionalFormatting sqref="Q132:Q141">
    <cfRule type="expression" dxfId="32" priority="25">
      <formula>RIGHT($E$127,10)&lt;&gt;"Virksomhed"</formula>
    </cfRule>
    <cfRule type="colorScale" priority="26">
      <colorScale>
        <cfvo type="num" val="0"/>
        <cfvo type="max"/>
        <color theme="5"/>
        <color theme="9"/>
      </colorScale>
    </cfRule>
  </conditionalFormatting>
  <conditionalFormatting sqref="Q148:Q157">
    <cfRule type="expression" dxfId="31" priority="23">
      <formula>RIGHT($E$143,10)&lt;&gt;"Virksomhed"</formula>
    </cfRule>
    <cfRule type="colorScale" priority="24">
      <colorScale>
        <cfvo type="num" val="0"/>
        <cfvo type="max"/>
        <color theme="5"/>
        <color theme="9"/>
      </colorScale>
    </cfRule>
  </conditionalFormatting>
  <conditionalFormatting sqref="Q164:Q173">
    <cfRule type="expression" dxfId="30" priority="21">
      <formula>RIGHT($E$159,10)&lt;&gt;"Virksomhed"</formula>
    </cfRule>
    <cfRule type="colorScale" priority="22">
      <colorScale>
        <cfvo type="num" val="0"/>
        <cfvo type="max"/>
        <color theme="5"/>
        <color theme="9"/>
      </colorScale>
    </cfRule>
  </conditionalFormatting>
  <conditionalFormatting sqref="Q180:Q189">
    <cfRule type="expression" dxfId="29" priority="19">
      <formula>RIGHT($E$175,10)&lt;&gt;"Virksomhed"</formula>
    </cfRule>
    <cfRule type="colorScale" priority="20">
      <colorScale>
        <cfvo type="num" val="0"/>
        <cfvo type="max"/>
        <color theme="5"/>
        <color theme="9"/>
      </colorScale>
    </cfRule>
  </conditionalFormatting>
  <conditionalFormatting sqref="Q196:Q205">
    <cfRule type="expression" dxfId="28" priority="17">
      <formula>RIGHT($E$191,10)&lt;&gt;"Virksomhed"</formula>
    </cfRule>
    <cfRule type="colorScale" priority="18">
      <colorScale>
        <cfvo type="num" val="0"/>
        <cfvo type="max"/>
        <color theme="5"/>
        <color theme="9"/>
      </colorScale>
    </cfRule>
  </conditionalFormatting>
  <conditionalFormatting sqref="Q212:Q221">
    <cfRule type="expression" dxfId="27" priority="15">
      <formula>RIGHT($E$207,10)&lt;&gt;"Virksomhed"</formula>
    </cfRule>
    <cfRule type="colorScale" priority="16">
      <colorScale>
        <cfvo type="num" val="0"/>
        <cfvo type="max"/>
        <color theme="5"/>
        <color theme="9"/>
      </colorScale>
    </cfRule>
  </conditionalFormatting>
  <conditionalFormatting sqref="Q228:Q237">
    <cfRule type="expression" dxfId="26" priority="13">
      <formula>RIGHT($E$223,10)&lt;&gt;"Virksomhed"</formula>
    </cfRule>
    <cfRule type="colorScale" priority="14">
      <colorScale>
        <cfvo type="num" val="0"/>
        <cfvo type="max"/>
        <color theme="5"/>
        <color theme="9"/>
      </colorScale>
    </cfRule>
  </conditionalFormatting>
  <conditionalFormatting sqref="Q244:Q253">
    <cfRule type="expression" dxfId="25" priority="11">
      <formula>RIGHT($E$239,10)&lt;&gt;"Virksomhed"</formula>
    </cfRule>
    <cfRule type="colorScale" priority="12">
      <colorScale>
        <cfvo type="num" val="0"/>
        <cfvo type="max"/>
        <color theme="5"/>
        <color theme="9"/>
      </colorScale>
    </cfRule>
  </conditionalFormatting>
  <conditionalFormatting sqref="Q260:Q269">
    <cfRule type="expression" dxfId="24" priority="9">
      <formula>RIGHT($E$255,10)&lt;&gt;"Virksomhed"</formula>
    </cfRule>
    <cfRule type="colorScale" priority="10">
      <colorScale>
        <cfvo type="num" val="0"/>
        <cfvo type="max"/>
        <color theme="5"/>
        <color theme="9"/>
      </colorScale>
    </cfRule>
  </conditionalFormatting>
  <conditionalFormatting sqref="Q276:Q285">
    <cfRule type="expression" dxfId="23" priority="7">
      <formula>RIGHT($E$271,10)&lt;&gt;"Virksomhed"</formula>
    </cfRule>
    <cfRule type="colorScale" priority="8">
      <colorScale>
        <cfvo type="num" val="0"/>
        <cfvo type="max"/>
        <color theme="5"/>
        <color theme="9"/>
      </colorScale>
    </cfRule>
  </conditionalFormatting>
  <conditionalFormatting sqref="Q292:Q301">
    <cfRule type="expression" dxfId="22" priority="5">
      <formula>RIGHT($E$287,10)&lt;&gt;"Virksomhed"</formula>
    </cfRule>
    <cfRule type="colorScale" priority="6">
      <colorScale>
        <cfvo type="num" val="0"/>
        <cfvo type="max"/>
        <color theme="5"/>
        <color theme="9"/>
      </colorScale>
    </cfRule>
  </conditionalFormatting>
  <conditionalFormatting sqref="Q308:Q317">
    <cfRule type="expression" dxfId="21" priority="3">
      <formula>RIGHT($E$303,10)&lt;&gt;"Virksomhed"</formula>
    </cfRule>
    <cfRule type="colorScale" priority="4">
      <colorScale>
        <cfvo type="num" val="0"/>
        <cfvo type="max"/>
        <color theme="5"/>
        <color theme="9"/>
      </colorScale>
    </cfRule>
  </conditionalFormatting>
  <conditionalFormatting sqref="Q324:Q333">
    <cfRule type="expression" dxfId="20" priority="1">
      <formula>RIGHT($E$319,10)&lt;&gt;"Virksomhed"</formula>
    </cfRule>
    <cfRule type="colorScale" priority="2">
      <colorScale>
        <cfvo type="num" val="0"/>
        <cfvo type="max"/>
        <color theme="5"/>
        <color theme="9"/>
      </colorScale>
    </cfRule>
  </conditionalFormatting>
  <dataValidations count="34">
    <dataValidation type="decimal" operator="lessThanOrEqual" allowBlank="1" showInputMessage="1" showErrorMessage="1" errorTitle="Tilskudsprocent oversteget" error="Du må ikke overstige tilskudsprocenten. Kig i kolonnen &quot;Heraf GUDP&quot; for reference. Du må heller ikke udfylde det her felt, med mindre du er et universitet." sqref="E27 E29">
      <formula1>I27*$C$16</formula1>
    </dataValidation>
    <dataValidation type="custom" allowBlank="1" showInputMessage="1" showErrorMessage="1" errorTitle="Grunddata mangler" error="Udfyld venligst minimum virksomhedsstørrelse og aktivitetstype inden du fortsætter" sqref="B324:B330">
      <formula1>C$320&gt;0</formula1>
    </dataValidation>
    <dataValidation type="custom" allowBlank="1" showInputMessage="1" showErrorMessage="1" errorTitle="Grunddata mangler" error="Udfyld venligst minimum virksomhedsstørrelse og aktivitetstype inden du fortsætter" sqref="B308:B314">
      <formula1>C$304&gt;0</formula1>
    </dataValidation>
    <dataValidation type="custom" allowBlank="1" showInputMessage="1" showErrorMessage="1" errorTitle="Grunddata mangler" error="Udfyld venligst minimum virksomhedsstørrelse og aktivitetstype inden du fortsætter" sqref="B292:B298">
      <formula1>C$288&gt;0</formula1>
    </dataValidation>
    <dataValidation type="custom" allowBlank="1" showInputMessage="1" showErrorMessage="1" errorTitle="Grunddata mangler" error="Udfyld venligst minimum virksomhedsstørrelse og aktivitetstype inden du fortsætter" sqref="B276:B282">
      <formula1>C$272&gt;0</formula1>
    </dataValidation>
    <dataValidation type="custom" allowBlank="1" showInputMessage="1" showErrorMessage="1" errorTitle="Grunddata mangler" error="Udfyld venligst minimum virksomhedsstørrelse og aktivitetstype inden du fortsætter" sqref="B260:B266">
      <formula1>C$256&gt;0</formula1>
    </dataValidation>
    <dataValidation type="custom" allowBlank="1" showInputMessage="1" showErrorMessage="1" errorTitle="Grunddata mangler" error="Udfyld venligst minimum virksomhedsstørrelse og aktivitetstype inden du fortsætter" sqref="B244:B250">
      <formula1>C$240&gt;0</formula1>
    </dataValidation>
    <dataValidation type="custom" allowBlank="1" showInputMessage="1" showErrorMessage="1" errorTitle="Grunddata mangler" error="Udfyld venligst minimum virksomhedsstørrelse og aktivitetstype inden du fortsætter" sqref="B228:B234">
      <formula1>C$224&gt;0</formula1>
    </dataValidation>
    <dataValidation type="custom" allowBlank="1" showInputMessage="1" showErrorMessage="1" errorTitle="Grunddata mangler" error="Udfyld venligst minimum virksomhedsstørrelse og aktivitetstype inden du fortsætter" sqref="B212:B218">
      <formula1>C$208&gt;0</formula1>
    </dataValidation>
    <dataValidation type="custom" allowBlank="1" showInputMessage="1" showErrorMessage="1" errorTitle="Grunddata mangler" error="Udfyld venligst minimum virksomhedsstørrelse og aktivitetstype inden du fortsætter" sqref="B196:B202">
      <formula1>C$192&gt;0</formula1>
    </dataValidation>
    <dataValidation type="custom" allowBlank="1" showInputMessage="1" showErrorMessage="1" errorTitle="Grunddata mangler" error="Udfyld venligst minimum virksomhedsstørrelse og aktivitetstype inden du fortsætter" sqref="B180:B186">
      <formula1>C$176&gt;0</formula1>
    </dataValidation>
    <dataValidation type="custom" allowBlank="1" showInputMessage="1" showErrorMessage="1" errorTitle="Grunddata mangler" error="Udfyld venligst minimum virksomhedsstørrelse og aktivitetstype inden du fortsætter" sqref="B164:B170">
      <formula1>C$160&gt;0</formula1>
    </dataValidation>
    <dataValidation type="custom" allowBlank="1" showInputMessage="1" showErrorMessage="1" errorTitle="Grunddata mangler" error="Udfyld venligst minimum virksomhedsstørrelse og aktivitetstype inden du fortsætter" sqref="B148:B154">
      <formula1>C$144&gt;0</formula1>
    </dataValidation>
    <dataValidation type="custom" allowBlank="1" showInputMessage="1" showErrorMessage="1" errorTitle="Grunddata mangler" error="Udfyld venligst minimum virksomhedsstørrelse og aktivitetstype inden du fortsætter" sqref="B132:B138">
      <formula1>C$128&gt;0</formula1>
    </dataValidation>
    <dataValidation type="custom" allowBlank="1" showInputMessage="1" showErrorMessage="1" errorTitle="Grunddata mangler" error="Udfyld venligst minimum virksomhedsstørrelse og aktivitetstype inden du fortsætter" sqref="B116:B122">
      <formula1>C$112&gt;0</formula1>
    </dataValidation>
    <dataValidation type="custom" allowBlank="1" showInputMessage="1" showErrorMessage="1" errorTitle="Grunddata mangler" error="Udfyld venligst minimum virksomhedsstørrelse og aktivitetstype inden du fortsætter" sqref="B100:B106">
      <formula1>C$96&gt;0</formula1>
    </dataValidation>
    <dataValidation type="custom" allowBlank="1" showInputMessage="1" showErrorMessage="1" errorTitle="Grunddata mangler" error="Udfyld venligst minimum virksomhedsstørrelse og aktivitetstype inden du fortsætter" sqref="B84:B90">
      <formula1>C$80&gt;0</formula1>
    </dataValidation>
    <dataValidation type="custom" allowBlank="1" showInputMessage="1" showErrorMessage="1" errorTitle="Grunddata mangler" error="Udfyld venligst minimum virksomhedsstørrelse og aktivitetstype inden du fortsætter" sqref="B68:B74">
      <formula1>C$64&gt;0</formula1>
    </dataValidation>
    <dataValidation operator="lessThanOrEqual" allowBlank="1" showInputMessage="1" showErrorMessage="1" errorTitle="Tilskudsprocent oversteget" error="Du må ikke overstige tilskudsprocenten. Kig i kolonnen &quot;Heraf GUDP&quot; for reference." sqref="E43 E59 E75 E91 E107 E123 E139 E155 E171 E187 E203 E219 E235 E251 E267 E283 E299 E315 E331"/>
    <dataValidation type="custom" allowBlank="1" showInputMessage="1" showErrorMessage="1" errorTitle="Grunddata mangler" error="Udfyld venligst minimum virksomhedsstørrelse og aktivitetstype inden du fortsætter" sqref="B52:B58">
      <formula1>C$48&gt;0</formula1>
    </dataValidation>
    <dataValidation type="custom" allowBlank="1" showInputMessage="1" showErrorMessage="1" errorTitle="Grunddata mangler" error="Udfyld venligst minimum virksomhedsstørrelse og aktivitetstype inden du fortsætter" sqref="B36:B42">
      <formula1>C$32&gt;0</formula1>
    </dataValidation>
    <dataValidation type="whole" operator="lessThanOrEqual" allowBlank="1" showInputMessage="1" showErrorMessage="1" errorTitle="OH overskredet" error="For offentlige forsknings- og vidensformidlingsorganisationer må OH max udgøre 44% af i alt uden OH, mens for alle andre må OH max udgøre 30% af lønomkostningerne." sqref="B332 B28 B44 B60 B76 B92 B108 B124 B140 B156 B172 B188 B204 B220 B236 B252 B268 B284 B300 B316">
      <formula1>$H16</formula1>
    </dataValidation>
    <dataValidation type="custom" allowBlank="1" showInputMessage="1" showErrorMessage="1" errorTitle="Grunddata mangler" error="Udfyld venligst omkostninger først" sqref="G20:G26 G28 G36:G42 G44 G52:G58 G60 G68:G74 G76 G84:G90 G92 G100:G106 G108 G116:G122 G124 G132:G138 G140 G148:G154 G156 G164:G170 G172 G180:G186 G188 G196:G202 G204 G212:G218 G220 G228:G234 G236 G244:G250 G252 G260:G266 G268 G276:G282 G284 G292:G298 G300 G308:G314 G316 G324:G330 G332">
      <formula1>H20&gt;0</formula1>
    </dataValidation>
    <dataValidation type="custom" allowBlank="1" showInputMessage="1" showErrorMessage="1" errorTitle="Grunddata mangler" error="Udfyld venligst minimum virksomhedsstørrelse og aktivitetstype inden du fortsætter" sqref="B20:B26">
      <formula1>C$16&gt;0</formula1>
    </dataValidation>
    <dataValidation operator="greaterThanOrEqual" allowBlank="1" showInputMessage="1" showErrorMessage="1" errorTitle="Omkostninger" error="Dette felt må ikke være tomt" sqref="B61:G61 B45:G45 B331:D331 F27:H27 B43:D43 B59:D59 B77:G77 B75:D75 B93:G93 B91:D91 B109:G109 B107:D107 B125:G125 B123:D123 B141:G141 B139:D139 B157:G157 B155:D155 B173:G173 B171:D171 B189:G189 B187:D187 B205:G205 B203:D203 B221:G221 B219:D219 B237:G237 B235:D235 B253:G253 B251:D251 B269:G269 B267:D267 B285:G285 B283:D283 B301:G301 B299:D299 B317:G317 B315:D315 B333:G333 B27:D27 B29:D29 F29:G29 J27"/>
    <dataValidation type="custom" allowBlank="1" showInputMessage="1" showErrorMessage="1" sqref="Q19 Q35 Q51 Q67 Q83 Q99 Q115 Q131 Q147 Q163 Q179 Q195 Q211 Q227 Q243 Q259 Q275 Q291 Q307 Q323">
      <formula1>P19&lt;&gt;1</formula1>
    </dataValidation>
    <dataValidation type="list" allowBlank="1" showInputMessage="1" showErrorMessage="1" sqref="B304 B16 B32 B48 B64 B80 B96 B112 B128 B144 B160 B176 B192 B208 B224 B240 B256 B272 B288 B320">
      <formula1>INDIRECT(CONCATENATE($H$1,"_A"))</formula1>
    </dataValidation>
    <dataValidation type="list" allowBlank="1" showInputMessage="1" showErrorMessage="1" sqref="E15:F15 E31:F31 E47:F47 E63:F63 E79:F79 E95:F95 E111:F111 E127:F127 E143:F143 E159:F159 E175:F175 E191:F191 E207:F207 E223:F223 E239:F239 E255:F255 E271:F271 E287:F287 E303:F303 E319:F319">
      <formula1>INDIRECT(CONCATENATE($H$1,"_V"))</formula1>
    </dataValidation>
    <dataValidation type="decimal" operator="lessThanOrEqual" allowBlank="1" showInputMessage="1" showErrorMessage="1" errorTitle="Costs exceeded" error="Please enter a number that doesn't exceed costs minus GUDP-financing." sqref="F36:F42 F44 F20:F26 F28 F52:F58 F60 F68:F74 F76 F84:F90 F92 F100:F106 F108 F116:F122 F124 F132:F138 F140 F148:F154 F156 F164:F170 F172 F180:F186 F188 F196:F202 F204 F212:F218 F220 F228:F234 F236 F244:F250 F252 F260:F266 F268 F276:F282 F284 F292:F298 F300 F308:F314 F316 F324:F330 F332">
      <formula1>H20-C20</formula1>
    </dataValidation>
    <dataValidation type="decimal" operator="lessThanOrEqual" allowBlank="1" showInputMessage="1" showErrorMessage="1" errorTitle="Subsidy rate exceeded" error="You cannot exceed costs. For reference, use the column &quot;Of which: GUDP&quot;. This field is also only available for knowledge dissemination organizations." sqref="E20:E26 E28 E36:E42 E44 E52:E58 E60 E68:E74 E76 E84:E90 E92 E100:E106 E108 E116:E122 E124 E132:E138 E140 E148:E154 E156 E164:E170 E172 E180:E186 E188 E196:E202 E204 E212:E218 E220 E228:E234 E236 E244:E250 E252 E260:E266 E268 E276:E282 E284 E292:E298 E300 E308:E314 E316 E324:E330 E332">
      <formula1>I20</formula1>
    </dataValidation>
    <dataValidation operator="equal" allowBlank="1" showInputMessage="1" showErrorMessage="1" sqref="Q20:Q29"/>
    <dataValidation type="decimal" operator="lessThanOrEqual" allowBlank="1" showInputMessage="1" showErrorMessage="1" errorTitle="Subsidy rate exceeded" error="You cannot insert a higher subsidy rate then allowed." sqref="G32:G33 G320:G321 G48:G49 G64:G65 G80:G81 G96:G97 G112:G113 G128:G129 G144:G145 G160:G161 G176:G177 G192:G193 G208:G209 G224:G225 G240:G241 G256:G257 G272:G273 G288:G289 G304:G305 G17">
      <formula1>E17</formula1>
    </dataValidation>
    <dataValidation type="decimal" operator="greaterThanOrEqual" allowBlank="1" showInputMessage="1" showErrorMessage="1" errorTitle="Omkostninger" error="Dette felt må ikke være tomt" sqref="H29 H331 H317 H315 H301 H299 H285 H283 H269 H267 H253 H251 H237 H235 H221 H219 H205 H203 H189 H187 H173 H171 H157 H155 H141 H139 H125 H123 H109 H107 H93 H91 H77 H75 H61 H59 H45 H43 H333">
      <formula1>0</formula1>
    </dataValidation>
    <dataValidation type="decimal" operator="lessThanOrEqual" allowBlank="1" showInputMessage="1" showErrorMessage="1" errorTitle="Subsidy rate exceeded" error="You cannot insert a higher subsidy rate then allowed." sqref="G16">
      <formula1>E16</formula1>
    </dataValidation>
  </dataValidations>
  <pageMargins left="0.7" right="0.7" top="0.75" bottom="0.75" header="0.3" footer="0.3"/>
  <pageSetup paperSize="9" scale="4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Validate_Data.Validate_Data" altText="Validér data">
                <anchor moveWithCells="1" sizeWithCells="1">
                  <from>
                    <xdr:col>9</xdr:col>
                    <xdr:colOff>104775</xdr:colOff>
                    <xdr:row>14</xdr:row>
                    <xdr:rowOff>104775</xdr:rowOff>
                  </from>
                  <to>
                    <xdr:col>9</xdr:col>
                    <xdr:colOff>1028700</xdr:colOff>
                    <xdr:row>17</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9" tint="0.59999389629810485"/>
    <pageSetUpPr fitToPage="1"/>
  </sheetPr>
  <dimension ref="A1:S333"/>
  <sheetViews>
    <sheetView showGridLines="0" topLeftCell="A241" zoomScale="80" zoomScaleNormal="80" zoomScalePageLayoutView="70" workbookViewId="0">
      <selection activeCell="G257" sqref="G257"/>
    </sheetView>
  </sheetViews>
  <sheetFormatPr defaultRowHeight="15" x14ac:dyDescent="0.25"/>
  <cols>
    <col min="1" max="1" width="19.85546875" bestFit="1" customWidth="1"/>
    <col min="2" max="3" width="25.5703125" customWidth="1"/>
    <col min="4" max="4" width="27.5703125" customWidth="1"/>
    <col min="5" max="5" width="33.85546875" bestFit="1" customWidth="1"/>
    <col min="6" max="6" width="35.5703125" customWidth="1"/>
    <col min="7" max="7" width="11.140625" bestFit="1" customWidth="1"/>
    <col min="8" max="9" width="11.140625" hidden="1" customWidth="1"/>
    <col min="10" max="15" width="15.5703125" customWidth="1"/>
    <col min="16" max="16" width="20.85546875" customWidth="1"/>
    <col min="17" max="17" width="20" bestFit="1" customWidth="1"/>
  </cols>
  <sheetData>
    <row r="1" spans="1:19" ht="15.75" thickBot="1" x14ac:dyDescent="0.3">
      <c r="A1" s="37" t="s">
        <v>290</v>
      </c>
      <c r="B1" s="47" t="s">
        <v>350</v>
      </c>
      <c r="C1" s="38"/>
      <c r="D1" s="38"/>
      <c r="E1" s="38"/>
      <c r="H1" t="s">
        <v>340</v>
      </c>
    </row>
    <row r="2" spans="1:19" ht="15.75" thickBot="1" x14ac:dyDescent="0.3">
      <c r="D2" s="265" t="s">
        <v>291</v>
      </c>
      <c r="E2" s="265"/>
    </row>
    <row r="3" spans="1:19" ht="30.75" thickBot="1" x14ac:dyDescent="0.3">
      <c r="B3" s="13" t="s">
        <v>292</v>
      </c>
      <c r="C3" s="196" t="s">
        <v>293</v>
      </c>
      <c r="D3" s="196" t="s">
        <v>294</v>
      </c>
      <c r="E3" s="196" t="s">
        <v>345</v>
      </c>
      <c r="F3" s="196" t="s">
        <v>295</v>
      </c>
      <c r="G3" s="14" t="s">
        <v>296</v>
      </c>
    </row>
    <row r="4" spans="1:19" x14ac:dyDescent="0.25">
      <c r="A4" s="206" t="s">
        <v>346</v>
      </c>
      <c r="B4" s="200">
        <f t="shared" ref="B4:B13" si="0">B20+B36+B52+B68+B84+B100+B116+B132+B148+B164+B180+B196+B212+B228+B244+B260+B276+B292+B308+B324</f>
        <v>2900000</v>
      </c>
      <c r="C4" s="202">
        <f t="shared" ref="C4:G4" si="1">C20+C36+C52+C68+C84+C100+C116+C132+C148+C164+C180+C196+C212+C228+C244+C260+C276+C292+C308+C324</f>
        <v>2410000</v>
      </c>
      <c r="D4" s="202">
        <f t="shared" si="1"/>
        <v>430000</v>
      </c>
      <c r="E4" s="202">
        <f t="shared" si="1"/>
        <v>1750000</v>
      </c>
      <c r="F4" s="202">
        <f t="shared" si="1"/>
        <v>60000</v>
      </c>
      <c r="G4" s="23">
        <f t="shared" si="1"/>
        <v>7769</v>
      </c>
      <c r="J4" s="266" t="s">
        <v>347</v>
      </c>
      <c r="K4" s="267"/>
      <c r="L4" s="268"/>
    </row>
    <row r="5" spans="1:19" ht="15.75" thickBot="1" x14ac:dyDescent="0.3">
      <c r="A5" s="207" t="s">
        <v>298</v>
      </c>
      <c r="B5" s="200">
        <f t="shared" si="0"/>
        <v>30000</v>
      </c>
      <c r="C5" s="202">
        <f t="shared" ref="C5:G13" si="2">C21+C37+C53+C69+C85+C101+C117+C133+C149+C165+C181+C197+C213+C229+C245+C261+C277+C293+C309+C325</f>
        <v>18000</v>
      </c>
      <c r="D5" s="202">
        <f t="shared" si="2"/>
        <v>12000</v>
      </c>
      <c r="E5" s="202">
        <f t="shared" si="2"/>
        <v>0</v>
      </c>
      <c r="F5" s="202">
        <f t="shared" si="2"/>
        <v>0</v>
      </c>
      <c r="G5" s="23">
        <f t="shared" si="2"/>
        <v>0</v>
      </c>
      <c r="J5" s="269" t="s">
        <v>343</v>
      </c>
      <c r="K5" s="270"/>
      <c r="L5" s="271"/>
    </row>
    <row r="6" spans="1:19" x14ac:dyDescent="0.25">
      <c r="A6" s="207" t="s">
        <v>299</v>
      </c>
      <c r="B6" s="200">
        <f t="shared" si="0"/>
        <v>400000</v>
      </c>
      <c r="C6" s="202">
        <f t="shared" si="2"/>
        <v>145000</v>
      </c>
      <c r="D6" s="202">
        <f t="shared" si="2"/>
        <v>55000</v>
      </c>
      <c r="E6" s="202">
        <f t="shared" si="2"/>
        <v>50000</v>
      </c>
      <c r="F6" s="202">
        <f t="shared" si="2"/>
        <v>200000</v>
      </c>
      <c r="G6" s="23">
        <f t="shared" si="2"/>
        <v>0</v>
      </c>
    </row>
    <row r="7" spans="1:19" x14ac:dyDescent="0.25">
      <c r="A7" s="207" t="s">
        <v>300</v>
      </c>
      <c r="B7" s="200">
        <f t="shared" si="0"/>
        <v>50000</v>
      </c>
      <c r="C7" s="202">
        <f t="shared" si="2"/>
        <v>30000</v>
      </c>
      <c r="D7" s="202">
        <f t="shared" si="2"/>
        <v>20000</v>
      </c>
      <c r="E7" s="202">
        <f t="shared" si="2"/>
        <v>0</v>
      </c>
      <c r="F7" s="202">
        <f t="shared" si="2"/>
        <v>0</v>
      </c>
      <c r="G7" s="23">
        <f t="shared" si="2"/>
        <v>0</v>
      </c>
    </row>
    <row r="8" spans="1:19" x14ac:dyDescent="0.25">
      <c r="A8" s="207" t="s">
        <v>301</v>
      </c>
      <c r="B8" s="200">
        <f t="shared" si="0"/>
        <v>-10000</v>
      </c>
      <c r="C8" s="202">
        <f t="shared" si="2"/>
        <v>-6000</v>
      </c>
      <c r="D8" s="202">
        <f t="shared" si="2"/>
        <v>-4000</v>
      </c>
      <c r="E8" s="202">
        <f t="shared" si="2"/>
        <v>0</v>
      </c>
      <c r="F8" s="202">
        <f t="shared" si="2"/>
        <v>0</v>
      </c>
      <c r="G8" s="23">
        <f t="shared" si="2"/>
        <v>0</v>
      </c>
    </row>
    <row r="9" spans="1:19" x14ac:dyDescent="0.25">
      <c r="A9" s="207" t="s">
        <v>302</v>
      </c>
      <c r="B9" s="200">
        <f t="shared" si="0"/>
        <v>0</v>
      </c>
      <c r="C9" s="202">
        <f t="shared" si="2"/>
        <v>0</v>
      </c>
      <c r="D9" s="202">
        <f t="shared" si="2"/>
        <v>0</v>
      </c>
      <c r="E9" s="202">
        <f t="shared" si="2"/>
        <v>0</v>
      </c>
      <c r="F9" s="202">
        <f t="shared" si="2"/>
        <v>0</v>
      </c>
      <c r="G9" s="23">
        <f t="shared" si="2"/>
        <v>0</v>
      </c>
    </row>
    <row r="10" spans="1:19" x14ac:dyDescent="0.25">
      <c r="A10" s="208" t="s">
        <v>303</v>
      </c>
      <c r="B10" s="200">
        <f t="shared" si="0"/>
        <v>52000</v>
      </c>
      <c r="C10" s="202">
        <f t="shared" si="2"/>
        <v>29800</v>
      </c>
      <c r="D10" s="202">
        <f t="shared" si="2"/>
        <v>17400</v>
      </c>
      <c r="E10" s="202">
        <f t="shared" si="2"/>
        <v>0</v>
      </c>
      <c r="F10" s="202">
        <f t="shared" si="2"/>
        <v>4800</v>
      </c>
      <c r="G10" s="23">
        <f t="shared" si="2"/>
        <v>0</v>
      </c>
    </row>
    <row r="11" spans="1:19" x14ac:dyDescent="0.25">
      <c r="A11" s="207" t="s">
        <v>304</v>
      </c>
      <c r="B11" s="200">
        <f t="shared" si="0"/>
        <v>3422000</v>
      </c>
      <c r="C11" s="202">
        <f t="shared" si="2"/>
        <v>2626800</v>
      </c>
      <c r="D11" s="202">
        <f t="shared" si="2"/>
        <v>530400</v>
      </c>
      <c r="E11" s="202">
        <f t="shared" si="2"/>
        <v>1800000</v>
      </c>
      <c r="F11" s="202">
        <f t="shared" si="2"/>
        <v>264800</v>
      </c>
      <c r="G11" s="23">
        <f t="shared" si="2"/>
        <v>7769</v>
      </c>
    </row>
    <row r="12" spans="1:19" x14ac:dyDescent="0.25">
      <c r="A12" s="207" t="s">
        <v>1</v>
      </c>
      <c r="B12" s="200">
        <f t="shared" si="0"/>
        <v>1225000</v>
      </c>
      <c r="C12" s="202">
        <f t="shared" si="2"/>
        <v>990000</v>
      </c>
      <c r="D12" s="202">
        <f t="shared" si="2"/>
        <v>129000</v>
      </c>
      <c r="E12" s="202">
        <f t="shared" si="2"/>
        <v>792000</v>
      </c>
      <c r="F12" s="202">
        <f t="shared" si="2"/>
        <v>106000</v>
      </c>
      <c r="G12" s="23">
        <f t="shared" si="2"/>
        <v>0</v>
      </c>
    </row>
    <row r="13" spans="1:19" ht="15.75" thickBot="1" x14ac:dyDescent="0.3">
      <c r="A13" s="209" t="s">
        <v>4</v>
      </c>
      <c r="B13" s="201">
        <f t="shared" si="0"/>
        <v>4647000</v>
      </c>
      <c r="C13" s="203">
        <f t="shared" si="2"/>
        <v>3616800</v>
      </c>
      <c r="D13" s="203">
        <f t="shared" si="2"/>
        <v>659400</v>
      </c>
      <c r="E13" s="203">
        <f t="shared" si="2"/>
        <v>2592000</v>
      </c>
      <c r="F13" s="203">
        <f t="shared" si="2"/>
        <v>370800</v>
      </c>
      <c r="G13" s="24">
        <f t="shared" si="2"/>
        <v>7769</v>
      </c>
      <c r="S13" s="44"/>
    </row>
    <row r="14" spans="1:19" ht="15.75" thickBot="1" x14ac:dyDescent="0.3"/>
    <row r="15" spans="1:19" ht="15" customHeight="1" x14ac:dyDescent="0.25">
      <c r="A15" s="9" t="s">
        <v>305</v>
      </c>
      <c r="B15" s="11" t="s">
        <v>365</v>
      </c>
      <c r="C15" s="26" t="s">
        <v>342</v>
      </c>
      <c r="D15" s="9" t="s">
        <v>308</v>
      </c>
      <c r="E15" s="272" t="s">
        <v>285</v>
      </c>
      <c r="F15" s="272"/>
      <c r="J15" s="48"/>
      <c r="K15" s="273" t="s">
        <v>348</v>
      </c>
      <c r="L15" s="273"/>
      <c r="M15" s="273"/>
      <c r="N15" s="274"/>
      <c r="O15" s="39"/>
      <c r="P15" s="39"/>
      <c r="Q15" s="39"/>
    </row>
    <row r="16" spans="1:19" x14ac:dyDescent="0.25">
      <c r="A16" s="9" t="s">
        <v>306</v>
      </c>
      <c r="B16" s="10" t="s">
        <v>289</v>
      </c>
      <c r="C16" s="46">
        <f>IF(IF(G16="",E16,G16)="",0,IF(G16="",E16,G16))</f>
        <v>0.6</v>
      </c>
      <c r="D16" s="9" t="s">
        <v>372</v>
      </c>
      <c r="E16" s="12">
        <f>_xlfn.IFNA(VLOOKUP(B16,'List of subsidy rates'!$A:$K,MATCH(CONCATENATE(E15," - ",$H$1),'List of subsidy rates'!$A$1:$K$1,0),FALSE),"")</f>
        <v>0.6</v>
      </c>
      <c r="F16" s="9" t="s">
        <v>373</v>
      </c>
      <c r="G16" s="160"/>
      <c r="H16">
        <f>ROUND(IF(E15="",0,IF(LEFT(E15,6)="Public",B27*0.44,B20*0.3)),2)</f>
        <v>255000</v>
      </c>
      <c r="J16" s="49"/>
      <c r="K16" s="275"/>
      <c r="L16" s="275"/>
      <c r="M16" s="275"/>
      <c r="N16" s="276"/>
      <c r="O16" s="39"/>
      <c r="P16" s="39"/>
      <c r="Q16" s="39"/>
    </row>
    <row r="17" spans="1:17" x14ac:dyDescent="0.25">
      <c r="A17" s="9" t="s">
        <v>375</v>
      </c>
      <c r="B17" s="164">
        <f>IF(E15="","",IF(E15="Public research and knowledge dissemination organization",0.44,0.3))</f>
        <v>0.3</v>
      </c>
      <c r="C17" s="9" t="s">
        <v>349</v>
      </c>
      <c r="D17" s="210">
        <f>IF(E15="","",IF(LEFT(E15,6)="Public",B27*0.44-B28,B20*0.3-B28))</f>
        <v>0</v>
      </c>
      <c r="E17" s="161"/>
      <c r="F17" s="9"/>
      <c r="G17" s="162"/>
      <c r="J17" s="49"/>
      <c r="K17" s="275"/>
      <c r="L17" s="275"/>
      <c r="M17" s="275"/>
      <c r="N17" s="276"/>
      <c r="O17" s="39"/>
      <c r="P17" s="39"/>
      <c r="Q17" s="39"/>
    </row>
    <row r="18" spans="1:17" ht="15.75" thickBot="1" x14ac:dyDescent="0.3">
      <c r="J18" s="50"/>
      <c r="K18" s="277"/>
      <c r="L18" s="277"/>
      <c r="M18" s="277"/>
      <c r="N18" s="278"/>
      <c r="O18" s="39"/>
      <c r="P18" s="39"/>
      <c r="Q18" s="39"/>
    </row>
    <row r="19" spans="1:17" ht="30.75" thickBot="1" x14ac:dyDescent="0.3">
      <c r="B19" s="13" t="s">
        <v>292</v>
      </c>
      <c r="C19" s="196" t="s">
        <v>293</v>
      </c>
      <c r="D19" s="196" t="s">
        <v>294</v>
      </c>
      <c r="E19" s="196" t="s">
        <v>345</v>
      </c>
      <c r="F19" s="196" t="s">
        <v>295</v>
      </c>
      <c r="G19" s="14" t="s">
        <v>296</v>
      </c>
      <c r="J19" s="25" t="s">
        <v>351</v>
      </c>
      <c r="P19" t="str">
        <f>IF(Q29="","",IF(RIGHT(E15,10)="Virksomhed",IF(SUM(Q20:Q28)/COUNT(Q20:Q28)&lt;&gt;Q29,1,""),""))</f>
        <v/>
      </c>
      <c r="Q19" s="26" t="s">
        <v>374</v>
      </c>
    </row>
    <row r="20" spans="1:17" x14ac:dyDescent="0.25">
      <c r="A20" s="206" t="s">
        <v>346</v>
      </c>
      <c r="B20" s="204">
        <v>850000</v>
      </c>
      <c r="C20" s="202">
        <f t="shared" ref="C20:C26" si="3">IFERROR(IF($G$16="",IF(E20="",B20*$E$16,E20),IF(E20="",B20*$G$16,E20)),0)</f>
        <v>510000</v>
      </c>
      <c r="D20" s="202">
        <f>IFERROR(B20-C20-F20,0)</f>
        <v>340000</v>
      </c>
      <c r="E20" s="205"/>
      <c r="F20" s="205"/>
      <c r="G20" s="45">
        <v>2730</v>
      </c>
      <c r="H20">
        <f>IF(B20="",0,B20)</f>
        <v>850000</v>
      </c>
      <c r="I20">
        <f t="shared" ref="I20:I29" si="4">IF($E$15&lt;&gt;"Public research and knowledge dissemination organization",0,IF(B20="",0,B20))</f>
        <v>0</v>
      </c>
      <c r="J20" s="20"/>
      <c r="K20" s="20"/>
      <c r="L20" s="20"/>
      <c r="M20" s="20"/>
      <c r="N20" s="20"/>
      <c r="O20" s="20"/>
      <c r="P20" s="1" t="str">
        <f t="shared" ref="P20:P29" si="5">A20</f>
        <v xml:space="preserve">Salary </v>
      </c>
      <c r="Q20" s="51">
        <f t="shared" ref="Q20:Q29" si="6">IFERROR(C20/B20,"")</f>
        <v>0.6</v>
      </c>
    </row>
    <row r="21" spans="1:17" x14ac:dyDescent="0.25">
      <c r="A21" s="207" t="s">
        <v>298</v>
      </c>
      <c r="B21" s="204">
        <v>30000</v>
      </c>
      <c r="C21" s="202">
        <f t="shared" si="3"/>
        <v>18000</v>
      </c>
      <c r="D21" s="202">
        <f t="shared" ref="D21:D26" si="7">IFERROR(B21-C21-F21,0)</f>
        <v>12000</v>
      </c>
      <c r="E21" s="205"/>
      <c r="F21" s="205"/>
      <c r="G21" s="45"/>
      <c r="H21">
        <f t="shared" ref="H21:H28" si="8">IF(B21="",0,B21)</f>
        <v>30000</v>
      </c>
      <c r="I21">
        <f t="shared" si="4"/>
        <v>0</v>
      </c>
      <c r="P21" s="4" t="str">
        <f t="shared" si="5"/>
        <v>External assistance</v>
      </c>
      <c r="Q21" s="52">
        <f t="shared" si="6"/>
        <v>0.6</v>
      </c>
    </row>
    <row r="22" spans="1:17" x14ac:dyDescent="0.25">
      <c r="A22" s="207" t="s">
        <v>299</v>
      </c>
      <c r="B22" s="204">
        <v>100000</v>
      </c>
      <c r="C22" s="202">
        <f t="shared" si="3"/>
        <v>60000</v>
      </c>
      <c r="D22" s="202">
        <f t="shared" si="7"/>
        <v>40000</v>
      </c>
      <c r="E22" s="205"/>
      <c r="F22" s="205"/>
      <c r="G22" s="45"/>
      <c r="H22">
        <f t="shared" si="8"/>
        <v>100000</v>
      </c>
      <c r="I22">
        <f t="shared" si="4"/>
        <v>0</v>
      </c>
      <c r="P22" s="4" t="str">
        <f t="shared" si="5"/>
        <v>Other costs</v>
      </c>
      <c r="Q22" s="52">
        <f t="shared" si="6"/>
        <v>0.6</v>
      </c>
    </row>
    <row r="23" spans="1:17" x14ac:dyDescent="0.25">
      <c r="A23" s="207" t="s">
        <v>300</v>
      </c>
      <c r="B23" s="204">
        <v>50000</v>
      </c>
      <c r="C23" s="202">
        <f t="shared" si="3"/>
        <v>30000</v>
      </c>
      <c r="D23" s="202">
        <f t="shared" si="7"/>
        <v>20000</v>
      </c>
      <c r="E23" s="205"/>
      <c r="F23" s="205"/>
      <c r="G23" s="45"/>
      <c r="H23">
        <f t="shared" si="8"/>
        <v>50000</v>
      </c>
      <c r="I23">
        <f t="shared" si="4"/>
        <v>0</v>
      </c>
      <c r="P23" s="4" t="str">
        <f t="shared" si="5"/>
        <v>Apparatus/equipment</v>
      </c>
      <c r="Q23" s="52">
        <f t="shared" si="6"/>
        <v>0.6</v>
      </c>
    </row>
    <row r="24" spans="1:17" x14ac:dyDescent="0.25">
      <c r="A24" s="207" t="s">
        <v>301</v>
      </c>
      <c r="B24" s="204">
        <v>-10000</v>
      </c>
      <c r="C24" s="202">
        <f t="shared" si="3"/>
        <v>-6000</v>
      </c>
      <c r="D24" s="202">
        <f t="shared" si="7"/>
        <v>-4000</v>
      </c>
      <c r="E24" s="205"/>
      <c r="F24" s="205"/>
      <c r="G24" s="45"/>
      <c r="H24">
        <f t="shared" si="8"/>
        <v>-10000</v>
      </c>
      <c r="I24">
        <f t="shared" si="4"/>
        <v>0</v>
      </c>
      <c r="P24" s="4" t="str">
        <f t="shared" si="5"/>
        <v>Scrap value</v>
      </c>
      <c r="Q24" s="52">
        <f t="shared" si="6"/>
        <v>0.6</v>
      </c>
    </row>
    <row r="25" spans="1:17" x14ac:dyDescent="0.25">
      <c r="A25" s="207" t="s">
        <v>302</v>
      </c>
      <c r="B25" s="204"/>
      <c r="C25" s="202">
        <f t="shared" si="3"/>
        <v>0</v>
      </c>
      <c r="D25" s="202">
        <f t="shared" si="7"/>
        <v>0</v>
      </c>
      <c r="E25" s="205"/>
      <c r="F25" s="205"/>
      <c r="G25" s="45"/>
      <c r="H25">
        <f t="shared" si="8"/>
        <v>0</v>
      </c>
      <c r="I25">
        <f t="shared" si="4"/>
        <v>0</v>
      </c>
      <c r="P25" s="4" t="str">
        <f t="shared" si="5"/>
        <v>Income, if any</v>
      </c>
      <c r="Q25" s="52" t="str">
        <f t="shared" si="6"/>
        <v/>
      </c>
    </row>
    <row r="26" spans="1:17" x14ac:dyDescent="0.25">
      <c r="A26" s="208" t="s">
        <v>303</v>
      </c>
      <c r="B26" s="204">
        <v>18000</v>
      </c>
      <c r="C26" s="202">
        <f t="shared" si="3"/>
        <v>10800</v>
      </c>
      <c r="D26" s="202">
        <f t="shared" si="7"/>
        <v>7200</v>
      </c>
      <c r="E26" s="205"/>
      <c r="F26" s="205"/>
      <c r="G26" s="45"/>
      <c r="H26">
        <f t="shared" si="8"/>
        <v>18000</v>
      </c>
      <c r="I26">
        <f t="shared" si="4"/>
        <v>0</v>
      </c>
      <c r="P26" s="4" t="str">
        <f t="shared" si="5"/>
        <v>Audit costs</v>
      </c>
      <c r="Q26" s="52">
        <f t="shared" si="6"/>
        <v>0.6</v>
      </c>
    </row>
    <row r="27" spans="1:17" x14ac:dyDescent="0.25">
      <c r="A27" s="207" t="s">
        <v>304</v>
      </c>
      <c r="B27" s="200">
        <f t="shared" ref="B27:F27" si="9">SUM(B20:B26)</f>
        <v>1038000</v>
      </c>
      <c r="C27" s="202">
        <f t="shared" si="9"/>
        <v>622800</v>
      </c>
      <c r="D27" s="202">
        <f t="shared" si="9"/>
        <v>415200</v>
      </c>
      <c r="E27" s="202">
        <f t="shared" si="9"/>
        <v>0</v>
      </c>
      <c r="F27" s="202">
        <f t="shared" si="9"/>
        <v>0</v>
      </c>
      <c r="G27" s="23">
        <f>SUM(G20:G26)</f>
        <v>2730</v>
      </c>
      <c r="H27">
        <f t="shared" si="8"/>
        <v>1038000</v>
      </c>
      <c r="I27">
        <f t="shared" si="4"/>
        <v>0</v>
      </c>
      <c r="P27" s="4" t="str">
        <f t="shared" si="5"/>
        <v>Total excl. OH</v>
      </c>
      <c r="Q27" s="52">
        <f t="shared" si="6"/>
        <v>0.6</v>
      </c>
    </row>
    <row r="28" spans="1:17" x14ac:dyDescent="0.25">
      <c r="A28" s="207" t="s">
        <v>1</v>
      </c>
      <c r="B28" s="204">
        <f>B20*0.3</f>
        <v>255000</v>
      </c>
      <c r="C28" s="202">
        <f>IFERROR(IF($G$16="",IF(E28="",B28*$E$16,E28),IF(E28="",B28*$G$16,E28)),0)</f>
        <v>153000</v>
      </c>
      <c r="D28" s="202">
        <f>IFERROR(B28-C28-F28,0)</f>
        <v>102000</v>
      </c>
      <c r="E28" s="205"/>
      <c r="F28" s="205"/>
      <c r="G28" s="45"/>
      <c r="H28">
        <f t="shared" si="8"/>
        <v>255000</v>
      </c>
      <c r="I28">
        <f t="shared" si="4"/>
        <v>0</v>
      </c>
      <c r="P28" s="4" t="str">
        <f t="shared" si="5"/>
        <v>OH</v>
      </c>
      <c r="Q28" s="52">
        <f t="shared" si="6"/>
        <v>0.6</v>
      </c>
    </row>
    <row r="29" spans="1:17" ht="15.75" thickBot="1" x14ac:dyDescent="0.3">
      <c r="A29" s="209" t="s">
        <v>4</v>
      </c>
      <c r="B29" s="201">
        <f t="shared" ref="B29:H29" si="10">SUM(B20:B26)+B28</f>
        <v>1293000</v>
      </c>
      <c r="C29" s="203">
        <f t="shared" si="10"/>
        <v>775800</v>
      </c>
      <c r="D29" s="203">
        <f t="shared" si="10"/>
        <v>517200</v>
      </c>
      <c r="E29" s="203">
        <f t="shared" si="10"/>
        <v>0</v>
      </c>
      <c r="F29" s="203">
        <f t="shared" si="10"/>
        <v>0</v>
      </c>
      <c r="G29" s="24">
        <f t="shared" si="10"/>
        <v>2730</v>
      </c>
      <c r="H29">
        <f t="shared" si="10"/>
        <v>1293000</v>
      </c>
      <c r="I29">
        <f t="shared" si="4"/>
        <v>0</v>
      </c>
      <c r="J29" s="21"/>
      <c r="K29" s="21"/>
      <c r="L29" s="21"/>
      <c r="M29" s="21"/>
      <c r="N29" s="21"/>
      <c r="O29" s="21"/>
      <c r="P29" s="7" t="str">
        <f t="shared" si="5"/>
        <v>Total</v>
      </c>
      <c r="Q29" s="53">
        <f t="shared" si="6"/>
        <v>0.6</v>
      </c>
    </row>
    <row r="31" spans="1:17" x14ac:dyDescent="0.25">
      <c r="A31" s="9" t="s">
        <v>305</v>
      </c>
      <c r="B31" s="11" t="s">
        <v>365</v>
      </c>
      <c r="C31" s="26" t="s">
        <v>162</v>
      </c>
      <c r="D31" s="9" t="s">
        <v>308</v>
      </c>
      <c r="E31" s="272" t="s">
        <v>285</v>
      </c>
      <c r="F31" s="272"/>
    </row>
    <row r="32" spans="1:17" x14ac:dyDescent="0.25">
      <c r="A32" s="9" t="s">
        <v>306</v>
      </c>
      <c r="B32" s="10" t="s">
        <v>0</v>
      </c>
      <c r="C32" s="46">
        <f>IF(IF(G32="",E32,G32)="",0,IF(G32="",E32,G32))</f>
        <v>0.7</v>
      </c>
      <c r="D32" s="9" t="s">
        <v>372</v>
      </c>
      <c r="E32" s="12">
        <f>_xlfn.IFNA(VLOOKUP(B32,'List of subsidy rates'!$A:$K,MATCH(CONCATENATE(E31," - ",$H$1),'List of subsidy rates'!$A$1:$K$1,0),FALSE),"")</f>
        <v>0.7</v>
      </c>
      <c r="F32" s="9" t="s">
        <v>373</v>
      </c>
      <c r="G32" s="160"/>
      <c r="H32">
        <f>ROUND(IF(E31="",0,IF(LEFT(E31,6)="Public",B43*0.44,B36*0.3)),2)</f>
        <v>30000</v>
      </c>
    </row>
    <row r="33" spans="1:17" x14ac:dyDescent="0.25">
      <c r="A33" s="9" t="s">
        <v>375</v>
      </c>
      <c r="B33" s="164">
        <f>IF(E31="","",IF(E31="Public research and knowledge dissemination organization",0.44,0.3))</f>
        <v>0.3</v>
      </c>
      <c r="C33" s="9" t="s">
        <v>349</v>
      </c>
      <c r="D33" s="210">
        <f>IF(E31="","",IF(LEFT(E31,6)="Public",B43*0.44-B44,B36*0.3-B44))</f>
        <v>0</v>
      </c>
      <c r="E33" s="161"/>
      <c r="F33" s="9"/>
      <c r="G33" s="162"/>
    </row>
    <row r="34" spans="1:17" ht="15.75" thickBot="1" x14ac:dyDescent="0.3"/>
    <row r="35" spans="1:17" ht="30.75" thickBot="1" x14ac:dyDescent="0.3">
      <c r="B35" s="13" t="s">
        <v>292</v>
      </c>
      <c r="C35" s="196" t="s">
        <v>293</v>
      </c>
      <c r="D35" s="196" t="s">
        <v>294</v>
      </c>
      <c r="E35" s="196" t="s">
        <v>345</v>
      </c>
      <c r="F35" s="196" t="s">
        <v>295</v>
      </c>
      <c r="G35" s="14" t="s">
        <v>296</v>
      </c>
      <c r="J35" s="25" t="s">
        <v>351</v>
      </c>
      <c r="P35" t="str">
        <f>IF(Q45="","",IF(RIGHT(E31,10)="Virksomhed",IF(SUM(Q36:Q44)/COUNT(Q36:Q44)&lt;&gt;Q45,1,""),""))</f>
        <v/>
      </c>
      <c r="Q35" s="26" t="s">
        <v>374</v>
      </c>
    </row>
    <row r="36" spans="1:17" x14ac:dyDescent="0.25">
      <c r="A36" s="206" t="s">
        <v>346</v>
      </c>
      <c r="B36" s="204">
        <v>100000</v>
      </c>
      <c r="C36" s="202">
        <f>IFERROR(IF($G$32="",IF(E36="",B36*$E$32,E36),IF(E36="",B36*$G$32,E36)),0)</f>
        <v>70000</v>
      </c>
      <c r="D36" s="202">
        <f>IFERROR(B36-C36-F36,0)</f>
        <v>30000</v>
      </c>
      <c r="E36" s="205"/>
      <c r="F36" s="205"/>
      <c r="G36" s="45">
        <v>313</v>
      </c>
      <c r="H36">
        <f t="shared" ref="H36:H42" si="11">IF(B36="",0,B36)</f>
        <v>100000</v>
      </c>
      <c r="I36">
        <f t="shared" ref="I36:I45" si="12">IF($E$31&lt;&gt;"Public research and knowledge dissemination organization",0,IF(B36="",0,B36))</f>
        <v>0</v>
      </c>
      <c r="J36" s="20"/>
      <c r="K36" s="20"/>
      <c r="L36" s="20"/>
      <c r="M36" s="20"/>
      <c r="N36" s="20"/>
      <c r="O36" s="20"/>
      <c r="P36" s="1" t="str">
        <f t="shared" ref="P36:P45" si="13">A36</f>
        <v xml:space="preserve">Salary </v>
      </c>
      <c r="Q36" s="51">
        <f t="shared" ref="Q36:Q45" si="14">IFERROR(C36/B36,"")</f>
        <v>0.7</v>
      </c>
    </row>
    <row r="37" spans="1:17" x14ac:dyDescent="0.25">
      <c r="A37" s="207" t="s">
        <v>298</v>
      </c>
      <c r="B37" s="204"/>
      <c r="C37" s="202">
        <f t="shared" ref="C37:C42" si="15">IFERROR(IF($G$32="",IF(E37="",B37*$E$32,E37),IF(E37="",B37*$G$32,E37)),0)</f>
        <v>0</v>
      </c>
      <c r="D37" s="202">
        <f t="shared" ref="D37:D42" si="16">IFERROR(B37-C37-F37,0)</f>
        <v>0</v>
      </c>
      <c r="E37" s="205"/>
      <c r="F37" s="205"/>
      <c r="G37" s="45"/>
      <c r="H37">
        <f t="shared" si="11"/>
        <v>0</v>
      </c>
      <c r="I37">
        <f t="shared" si="12"/>
        <v>0</v>
      </c>
      <c r="P37" s="4" t="str">
        <f t="shared" si="13"/>
        <v>External assistance</v>
      </c>
      <c r="Q37" s="52" t="str">
        <f t="shared" si="14"/>
        <v/>
      </c>
    </row>
    <row r="38" spans="1:17" x14ac:dyDescent="0.25">
      <c r="A38" s="207" t="s">
        <v>299</v>
      </c>
      <c r="B38" s="204">
        <v>50000</v>
      </c>
      <c r="C38" s="202">
        <f t="shared" si="15"/>
        <v>35000</v>
      </c>
      <c r="D38" s="202">
        <f t="shared" si="16"/>
        <v>15000</v>
      </c>
      <c r="E38" s="205"/>
      <c r="F38" s="205"/>
      <c r="G38" s="45"/>
      <c r="H38">
        <f t="shared" si="11"/>
        <v>50000</v>
      </c>
      <c r="I38">
        <f t="shared" si="12"/>
        <v>0</v>
      </c>
      <c r="P38" s="4" t="str">
        <f t="shared" si="13"/>
        <v>Other costs</v>
      </c>
      <c r="Q38" s="52">
        <f t="shared" si="14"/>
        <v>0.7</v>
      </c>
    </row>
    <row r="39" spans="1:17" x14ac:dyDescent="0.25">
      <c r="A39" s="207" t="s">
        <v>300</v>
      </c>
      <c r="B39" s="204"/>
      <c r="C39" s="202">
        <f t="shared" si="15"/>
        <v>0</v>
      </c>
      <c r="D39" s="202">
        <f t="shared" si="16"/>
        <v>0</v>
      </c>
      <c r="E39" s="205"/>
      <c r="F39" s="205"/>
      <c r="G39" s="45"/>
      <c r="H39">
        <f t="shared" si="11"/>
        <v>0</v>
      </c>
      <c r="I39">
        <f t="shared" si="12"/>
        <v>0</v>
      </c>
      <c r="P39" s="4" t="str">
        <f t="shared" si="13"/>
        <v>Apparatus/equipment</v>
      </c>
      <c r="Q39" s="52" t="str">
        <f t="shared" si="14"/>
        <v/>
      </c>
    </row>
    <row r="40" spans="1:17" x14ac:dyDescent="0.25">
      <c r="A40" s="207" t="s">
        <v>301</v>
      </c>
      <c r="B40" s="204"/>
      <c r="C40" s="202">
        <f t="shared" si="15"/>
        <v>0</v>
      </c>
      <c r="D40" s="202">
        <f t="shared" si="16"/>
        <v>0</v>
      </c>
      <c r="E40" s="205"/>
      <c r="F40" s="205"/>
      <c r="G40" s="45"/>
      <c r="H40">
        <f t="shared" si="11"/>
        <v>0</v>
      </c>
      <c r="I40">
        <f t="shared" si="12"/>
        <v>0</v>
      </c>
      <c r="P40" s="4" t="str">
        <f t="shared" si="13"/>
        <v>Scrap value</v>
      </c>
      <c r="Q40" s="52" t="str">
        <f t="shared" si="14"/>
        <v/>
      </c>
    </row>
    <row r="41" spans="1:17" x14ac:dyDescent="0.25">
      <c r="A41" s="207" t="s">
        <v>302</v>
      </c>
      <c r="B41" s="204"/>
      <c r="C41" s="202">
        <f t="shared" si="15"/>
        <v>0</v>
      </c>
      <c r="D41" s="202">
        <f t="shared" si="16"/>
        <v>0</v>
      </c>
      <c r="E41" s="205"/>
      <c r="F41" s="205"/>
      <c r="G41" s="45"/>
      <c r="H41">
        <f t="shared" si="11"/>
        <v>0</v>
      </c>
      <c r="I41">
        <f t="shared" si="12"/>
        <v>0</v>
      </c>
      <c r="P41" s="4" t="str">
        <f t="shared" si="13"/>
        <v>Income, if any</v>
      </c>
      <c r="Q41" s="52" t="str">
        <f t="shared" si="14"/>
        <v/>
      </c>
    </row>
    <row r="42" spans="1:17" x14ac:dyDescent="0.25">
      <c r="A42" s="208" t="s">
        <v>303</v>
      </c>
      <c r="B42" s="204">
        <v>18000</v>
      </c>
      <c r="C42" s="202">
        <f t="shared" si="15"/>
        <v>12600</v>
      </c>
      <c r="D42" s="202">
        <f t="shared" si="16"/>
        <v>5400</v>
      </c>
      <c r="E42" s="205"/>
      <c r="F42" s="205"/>
      <c r="G42" s="45"/>
      <c r="H42">
        <f t="shared" si="11"/>
        <v>18000</v>
      </c>
      <c r="I42">
        <f t="shared" si="12"/>
        <v>0</v>
      </c>
      <c r="P42" s="4" t="str">
        <f t="shared" si="13"/>
        <v>Audit costs</v>
      </c>
      <c r="Q42" s="52">
        <f t="shared" si="14"/>
        <v>0.7</v>
      </c>
    </row>
    <row r="43" spans="1:17" x14ac:dyDescent="0.25">
      <c r="A43" s="207" t="s">
        <v>304</v>
      </c>
      <c r="B43" s="200">
        <f>SUM(B36:B42)</f>
        <v>168000</v>
      </c>
      <c r="C43" s="202">
        <f>SUM(C36:C42)</f>
        <v>117600</v>
      </c>
      <c r="D43" s="202">
        <f>SUM(D36:D42)</f>
        <v>50400</v>
      </c>
      <c r="E43" s="202">
        <f>SUM(E36:E42)</f>
        <v>0</v>
      </c>
      <c r="F43" s="202">
        <f>SUM(F36:F42)</f>
        <v>0</v>
      </c>
      <c r="G43" s="23">
        <f t="shared" ref="G43" si="17">SUM(G36:G42)</f>
        <v>313</v>
      </c>
      <c r="H43">
        <f>SUM(H36:H42)</f>
        <v>168000</v>
      </c>
      <c r="I43">
        <f t="shared" si="12"/>
        <v>0</v>
      </c>
      <c r="P43" s="4" t="str">
        <f t="shared" si="13"/>
        <v>Total excl. OH</v>
      </c>
      <c r="Q43" s="52">
        <f t="shared" si="14"/>
        <v>0.7</v>
      </c>
    </row>
    <row r="44" spans="1:17" x14ac:dyDescent="0.25">
      <c r="A44" s="207" t="s">
        <v>1</v>
      </c>
      <c r="B44" s="204">
        <f>B36*0.3</f>
        <v>30000</v>
      </c>
      <c r="C44" s="202">
        <f>IFERROR(IF($G$32="",IF(E44="",B44*$E$32,E44),IF(E44="",B44*$G$32,E44)),0)</f>
        <v>21000</v>
      </c>
      <c r="D44" s="202">
        <f>IFERROR(B44-C44-F44,0)</f>
        <v>9000</v>
      </c>
      <c r="E44" s="205"/>
      <c r="F44" s="205"/>
      <c r="G44" s="45"/>
      <c r="H44">
        <f>IF(B44="",0,B44)</f>
        <v>30000</v>
      </c>
      <c r="I44">
        <f t="shared" si="12"/>
        <v>0</v>
      </c>
      <c r="P44" s="4" t="str">
        <f t="shared" si="13"/>
        <v>OH</v>
      </c>
      <c r="Q44" s="52">
        <f t="shared" si="14"/>
        <v>0.7</v>
      </c>
    </row>
    <row r="45" spans="1:17" ht="15.75" thickBot="1" x14ac:dyDescent="0.3">
      <c r="A45" s="209" t="s">
        <v>4</v>
      </c>
      <c r="B45" s="201">
        <f>SUM(B36:B42)+B44</f>
        <v>198000</v>
      </c>
      <c r="C45" s="203">
        <f>SUM(C36:C42)+C44</f>
        <v>138600</v>
      </c>
      <c r="D45" s="203">
        <f>SUM(D36:D42)+D44</f>
        <v>59400</v>
      </c>
      <c r="E45" s="203">
        <f>SUM(E36:E42)+E44</f>
        <v>0</v>
      </c>
      <c r="F45" s="203">
        <f>SUM(F36:F42)+F44</f>
        <v>0</v>
      </c>
      <c r="G45" s="24">
        <f t="shared" ref="G45" si="18">SUM(G36:G42)+G44</f>
        <v>313</v>
      </c>
      <c r="H45">
        <f>SUM(H36:H42)+H44</f>
        <v>198000</v>
      </c>
      <c r="I45">
        <f t="shared" si="12"/>
        <v>0</v>
      </c>
      <c r="J45" s="21"/>
      <c r="K45" s="21"/>
      <c r="L45" s="21"/>
      <c r="M45" s="21"/>
      <c r="N45" s="21"/>
      <c r="O45" s="21"/>
      <c r="P45" s="7" t="str">
        <f t="shared" si="13"/>
        <v>Total</v>
      </c>
      <c r="Q45" s="53">
        <f t="shared" si="14"/>
        <v>0.7</v>
      </c>
    </row>
    <row r="47" spans="1:17" x14ac:dyDescent="0.25">
      <c r="A47" s="9" t="s">
        <v>305</v>
      </c>
      <c r="B47" s="11" t="s">
        <v>364</v>
      </c>
      <c r="C47" s="26" t="s">
        <v>163</v>
      </c>
      <c r="D47" s="9" t="s">
        <v>308</v>
      </c>
      <c r="E47" s="272" t="s">
        <v>283</v>
      </c>
      <c r="F47" s="272"/>
    </row>
    <row r="48" spans="1:17" x14ac:dyDescent="0.25">
      <c r="A48" s="9" t="s">
        <v>306</v>
      </c>
      <c r="B48" s="10" t="s">
        <v>288</v>
      </c>
      <c r="C48" s="46">
        <f>IF(IF(G48="",E48,G48)="",0,IF(G48="",E48,G48))</f>
        <v>0.9</v>
      </c>
      <c r="D48" s="9" t="s">
        <v>372</v>
      </c>
      <c r="E48" s="12">
        <f>_xlfn.IFNA(VLOOKUP(B48,'List of subsidy rates'!$A:$K,MATCH(CONCATENATE(E47," - ",$H$1),'List of subsidy rates'!$A$1:$K$1,0),FALSE),"")</f>
        <v>0.9</v>
      </c>
      <c r="F48" s="9" t="s">
        <v>373</v>
      </c>
      <c r="G48" s="160"/>
      <c r="H48">
        <f>ROUND(IF(E47="",0,IF(LEFT(E47,6)="Public",B59*0.44,B52*0.3)),2)</f>
        <v>880000</v>
      </c>
    </row>
    <row r="49" spans="1:17" x14ac:dyDescent="0.25">
      <c r="A49" s="9" t="s">
        <v>375</v>
      </c>
      <c r="B49" s="164">
        <f>IF(E47="","",IF(E47="Public research and knowledge dissemination organization",0.44,0.3))</f>
        <v>0.44</v>
      </c>
      <c r="C49" s="9" t="s">
        <v>349</v>
      </c>
      <c r="D49" s="210">
        <f>IF(E47="","",IF(LEFT(E47,6)="Public",B59*0.44-B60,B52*0.3-B60))</f>
        <v>0</v>
      </c>
      <c r="E49" s="161"/>
      <c r="F49" s="9"/>
      <c r="G49" s="162"/>
    </row>
    <row r="50" spans="1:17" ht="15.75" thickBot="1" x14ac:dyDescent="0.3"/>
    <row r="51" spans="1:17" ht="30.75" thickBot="1" x14ac:dyDescent="0.3">
      <c r="B51" s="13" t="s">
        <v>292</v>
      </c>
      <c r="C51" s="196" t="s">
        <v>293</v>
      </c>
      <c r="D51" s="196" t="s">
        <v>294</v>
      </c>
      <c r="E51" s="196" t="s">
        <v>345</v>
      </c>
      <c r="F51" s="196" t="s">
        <v>295</v>
      </c>
      <c r="G51" s="14" t="s">
        <v>296</v>
      </c>
      <c r="J51" s="25" t="s">
        <v>351</v>
      </c>
      <c r="P51" t="str">
        <f>IF(Q61="","",IF(RIGHT(E47,10)="Virksomhed",IF(SUM(Q52:Q60)/COUNT(Q52:Q60)&lt;&gt;Q61,1,""),""))</f>
        <v/>
      </c>
      <c r="Q51" s="26" t="s">
        <v>374</v>
      </c>
    </row>
    <row r="52" spans="1:17" x14ac:dyDescent="0.25">
      <c r="A52" s="206" t="s">
        <v>346</v>
      </c>
      <c r="B52" s="204">
        <v>1750000</v>
      </c>
      <c r="C52" s="202">
        <f t="shared" ref="C52:C58" si="19">IFERROR(IF($G$48="",IF(E52="",B52*$E$48,E52),IF(E52="",B52*$G$48,E52)),0)</f>
        <v>1750000</v>
      </c>
      <c r="D52" s="202">
        <f>IFERROR(B52-C52-F52,0)</f>
        <v>0</v>
      </c>
      <c r="E52" s="205">
        <v>1750000</v>
      </c>
      <c r="F52" s="205">
        <v>0</v>
      </c>
      <c r="G52" s="45">
        <v>4200</v>
      </c>
      <c r="H52">
        <f t="shared" ref="H52:H58" si="20">IF(B52="",0,B52)</f>
        <v>1750000</v>
      </c>
      <c r="I52">
        <f t="shared" ref="I52:I61" si="21">IF($E$47&lt;&gt;"Public research and knowledge dissemination organization",0,IF(B52="",0,B52))</f>
        <v>1750000</v>
      </c>
      <c r="J52" s="20"/>
      <c r="K52" s="20"/>
      <c r="L52" s="20"/>
      <c r="M52" s="20"/>
      <c r="N52" s="20"/>
      <c r="O52" s="20"/>
      <c r="P52" s="1" t="str">
        <f t="shared" ref="P52:P61" si="22">A52</f>
        <v xml:space="preserve">Salary </v>
      </c>
      <c r="Q52" s="51">
        <f t="shared" ref="Q52:Q61" si="23">IFERROR(C52/B52,"")</f>
        <v>1</v>
      </c>
    </row>
    <row r="53" spans="1:17" x14ac:dyDescent="0.25">
      <c r="A53" s="207" t="s">
        <v>298</v>
      </c>
      <c r="B53" s="204"/>
      <c r="C53" s="202">
        <f t="shared" si="19"/>
        <v>0</v>
      </c>
      <c r="D53" s="202">
        <f t="shared" ref="D53:D58" si="24">IFERROR(B53-C53-F53,0)</f>
        <v>0</v>
      </c>
      <c r="E53" s="205"/>
      <c r="F53" s="205"/>
      <c r="G53" s="45"/>
      <c r="H53">
        <f t="shared" si="20"/>
        <v>0</v>
      </c>
      <c r="I53">
        <f t="shared" si="21"/>
        <v>0</v>
      </c>
      <c r="P53" s="4" t="str">
        <f t="shared" si="22"/>
        <v>External assistance</v>
      </c>
      <c r="Q53" s="52" t="str">
        <f t="shared" si="23"/>
        <v/>
      </c>
    </row>
    <row r="54" spans="1:17" x14ac:dyDescent="0.25">
      <c r="A54" s="207" t="s">
        <v>299</v>
      </c>
      <c r="B54" s="204">
        <v>250000</v>
      </c>
      <c r="C54" s="202">
        <f t="shared" si="19"/>
        <v>50000</v>
      </c>
      <c r="D54" s="202">
        <f t="shared" si="24"/>
        <v>0</v>
      </c>
      <c r="E54" s="205">
        <v>50000</v>
      </c>
      <c r="F54" s="205">
        <v>200000</v>
      </c>
      <c r="G54" s="45"/>
      <c r="H54">
        <f t="shared" si="20"/>
        <v>250000</v>
      </c>
      <c r="I54">
        <f t="shared" si="21"/>
        <v>250000</v>
      </c>
      <c r="P54" s="4" t="str">
        <f t="shared" si="22"/>
        <v>Other costs</v>
      </c>
      <c r="Q54" s="52">
        <f t="shared" si="23"/>
        <v>0.2</v>
      </c>
    </row>
    <row r="55" spans="1:17" x14ac:dyDescent="0.25">
      <c r="A55" s="207" t="s">
        <v>300</v>
      </c>
      <c r="B55" s="204"/>
      <c r="C55" s="202">
        <f t="shared" si="19"/>
        <v>0</v>
      </c>
      <c r="D55" s="202">
        <f t="shared" si="24"/>
        <v>0</v>
      </c>
      <c r="E55" s="205"/>
      <c r="F55" s="205"/>
      <c r="G55" s="45"/>
      <c r="H55">
        <f t="shared" si="20"/>
        <v>0</v>
      </c>
      <c r="I55">
        <f t="shared" si="21"/>
        <v>0</v>
      </c>
      <c r="P55" s="4" t="str">
        <f t="shared" si="22"/>
        <v>Apparatus/equipment</v>
      </c>
      <c r="Q55" s="52" t="str">
        <f t="shared" si="23"/>
        <v/>
      </c>
    </row>
    <row r="56" spans="1:17" x14ac:dyDescent="0.25">
      <c r="A56" s="207" t="s">
        <v>301</v>
      </c>
      <c r="B56" s="204"/>
      <c r="C56" s="202">
        <f t="shared" si="19"/>
        <v>0</v>
      </c>
      <c r="D56" s="202">
        <f t="shared" si="24"/>
        <v>0</v>
      </c>
      <c r="E56" s="205"/>
      <c r="F56" s="205"/>
      <c r="G56" s="45"/>
      <c r="H56">
        <f t="shared" si="20"/>
        <v>0</v>
      </c>
      <c r="I56">
        <f t="shared" si="21"/>
        <v>0</v>
      </c>
      <c r="P56" s="4" t="str">
        <f t="shared" si="22"/>
        <v>Scrap value</v>
      </c>
      <c r="Q56" s="52" t="str">
        <f t="shared" si="23"/>
        <v/>
      </c>
    </row>
    <row r="57" spans="1:17" x14ac:dyDescent="0.25">
      <c r="A57" s="207" t="s">
        <v>302</v>
      </c>
      <c r="B57" s="204"/>
      <c r="C57" s="202">
        <f t="shared" si="19"/>
        <v>0</v>
      </c>
      <c r="D57" s="202">
        <f t="shared" si="24"/>
        <v>0</v>
      </c>
      <c r="E57" s="205"/>
      <c r="F57" s="205"/>
      <c r="G57" s="45"/>
      <c r="H57">
        <f t="shared" si="20"/>
        <v>0</v>
      </c>
      <c r="I57">
        <f t="shared" si="21"/>
        <v>0</v>
      </c>
      <c r="P57" s="4" t="str">
        <f t="shared" si="22"/>
        <v>Income, if any</v>
      </c>
      <c r="Q57" s="52" t="str">
        <f t="shared" si="23"/>
        <v/>
      </c>
    </row>
    <row r="58" spans="1:17" x14ac:dyDescent="0.25">
      <c r="A58" s="208" t="s">
        <v>303</v>
      </c>
      <c r="B58" s="204"/>
      <c r="C58" s="202">
        <f t="shared" si="19"/>
        <v>0</v>
      </c>
      <c r="D58" s="202">
        <f t="shared" si="24"/>
        <v>0</v>
      </c>
      <c r="E58" s="205"/>
      <c r="F58" s="205"/>
      <c r="G58" s="45"/>
      <c r="H58">
        <f t="shared" si="20"/>
        <v>0</v>
      </c>
      <c r="I58">
        <f t="shared" si="21"/>
        <v>0</v>
      </c>
      <c r="P58" s="4" t="str">
        <f t="shared" si="22"/>
        <v>Audit costs</v>
      </c>
      <c r="Q58" s="52" t="str">
        <f t="shared" si="23"/>
        <v/>
      </c>
    </row>
    <row r="59" spans="1:17" x14ac:dyDescent="0.25">
      <c r="A59" s="207" t="s">
        <v>304</v>
      </c>
      <c r="B59" s="200">
        <f>SUM(B52:B58)</f>
        <v>2000000</v>
      </c>
      <c r="C59" s="202">
        <f>SUM(C52:C58)</f>
        <v>1800000</v>
      </c>
      <c r="D59" s="202">
        <f>SUM(D52:D58)</f>
        <v>0</v>
      </c>
      <c r="E59" s="202">
        <f>SUM(E52:E58)</f>
        <v>1800000</v>
      </c>
      <c r="F59" s="202">
        <f>SUM(F52:F58)</f>
        <v>200000</v>
      </c>
      <c r="G59" s="23">
        <f t="shared" ref="G59" si="25">SUM(G52:G58)</f>
        <v>4200</v>
      </c>
      <c r="H59">
        <f>SUM(H52:H58)</f>
        <v>2000000</v>
      </c>
      <c r="I59">
        <f t="shared" si="21"/>
        <v>2000000</v>
      </c>
      <c r="P59" s="4" t="str">
        <f t="shared" si="22"/>
        <v>Total excl. OH</v>
      </c>
      <c r="Q59" s="52">
        <f t="shared" si="23"/>
        <v>0.9</v>
      </c>
    </row>
    <row r="60" spans="1:17" x14ac:dyDescent="0.25">
      <c r="A60" s="207" t="s">
        <v>1</v>
      </c>
      <c r="B60" s="204">
        <f>SUM(B52:B58)*0.44</f>
        <v>880000</v>
      </c>
      <c r="C60" s="202">
        <f>IFERROR(IF($G$48="",IF(E60="",B60*$E$48,E60),IF(E60="",B60*$G$48,E60)),0)</f>
        <v>792000</v>
      </c>
      <c r="D60" s="202">
        <f>IFERROR(B60-C60-F60,0)</f>
        <v>0</v>
      </c>
      <c r="E60" s="205">
        <v>792000</v>
      </c>
      <c r="F60" s="205">
        <v>88000</v>
      </c>
      <c r="G60" s="45"/>
      <c r="H60">
        <f>IF(B60="",0,B60)</f>
        <v>880000</v>
      </c>
      <c r="I60">
        <f t="shared" si="21"/>
        <v>880000</v>
      </c>
      <c r="P60" s="4" t="str">
        <f t="shared" si="22"/>
        <v>OH</v>
      </c>
      <c r="Q60" s="52">
        <f t="shared" si="23"/>
        <v>0.9</v>
      </c>
    </row>
    <row r="61" spans="1:17" ht="15.75" thickBot="1" x14ac:dyDescent="0.3">
      <c r="A61" s="209" t="s">
        <v>4</v>
      </c>
      <c r="B61" s="201">
        <f>SUM(B52:B58)+B60</f>
        <v>2880000</v>
      </c>
      <c r="C61" s="203">
        <f>SUM(C52:C58)+C60</f>
        <v>2592000</v>
      </c>
      <c r="D61" s="203">
        <f>SUM(D52:D58)+D60</f>
        <v>0</v>
      </c>
      <c r="E61" s="203">
        <f>SUM(E52:E58)+E60</f>
        <v>2592000</v>
      </c>
      <c r="F61" s="203">
        <f>SUM(F52:F58)+F60</f>
        <v>288000</v>
      </c>
      <c r="G61" s="24">
        <f t="shared" ref="G61" si="26">SUM(G52:G58)+G60</f>
        <v>4200</v>
      </c>
      <c r="H61">
        <f>SUM(H52:H58)+H60</f>
        <v>2880000</v>
      </c>
      <c r="I61">
        <f t="shared" si="21"/>
        <v>2880000</v>
      </c>
      <c r="J61" s="21"/>
      <c r="K61" s="21"/>
      <c r="L61" s="21"/>
      <c r="M61" s="21"/>
      <c r="N61" s="21"/>
      <c r="O61" s="21"/>
      <c r="P61" s="7" t="str">
        <f t="shared" si="22"/>
        <v>Total</v>
      </c>
      <c r="Q61" s="53">
        <f t="shared" si="23"/>
        <v>0.9</v>
      </c>
    </row>
    <row r="63" spans="1:17" x14ac:dyDescent="0.25">
      <c r="A63" s="9" t="s">
        <v>305</v>
      </c>
      <c r="B63" s="11" t="s">
        <v>363</v>
      </c>
      <c r="C63" s="26" t="s">
        <v>164</v>
      </c>
      <c r="D63" s="9" t="s">
        <v>308</v>
      </c>
      <c r="E63" s="272" t="s">
        <v>284</v>
      </c>
      <c r="F63" s="272"/>
    </row>
    <row r="64" spans="1:17" x14ac:dyDescent="0.25">
      <c r="A64" s="9" t="s">
        <v>306</v>
      </c>
      <c r="B64" s="10" t="s">
        <v>289</v>
      </c>
      <c r="C64" s="46">
        <f>IF(IF(G64="",E64,G64)="",0,IF(G64="",E64,G64))</f>
        <v>0.4</v>
      </c>
      <c r="D64" s="9" t="s">
        <v>372</v>
      </c>
      <c r="E64" s="12">
        <f>_xlfn.IFNA(VLOOKUP(B64,'List of subsidy rates'!$A:$K,MATCH(CONCATENATE(E63," - ",$H$1),'List of subsidy rates'!$A$1:$K$1,0),FALSE),"")</f>
        <v>0.4</v>
      </c>
      <c r="F64" s="9" t="s">
        <v>373</v>
      </c>
      <c r="G64" s="160"/>
      <c r="H64" t="e">
        <f ca="1">ROUIND(IF(E63="",0,IF(LEFT(E63,6)="Public",B75*0.44,B68*0.3)),2)</f>
        <v>#NAME?</v>
      </c>
    </row>
    <row r="65" spans="1:17" x14ac:dyDescent="0.25">
      <c r="A65" s="9" t="s">
        <v>375</v>
      </c>
      <c r="B65" s="164">
        <f>IF(E63="","",IF(E63="Public research and knowledge dissemination organization",0.44,0.3))</f>
        <v>0.3</v>
      </c>
      <c r="C65" s="9" t="s">
        <v>349</v>
      </c>
      <c r="D65" s="210">
        <f>IF(E63="","",IF(LEFT(E63,6)="Public",B75*0.44-B76,B68*0.3-B76))</f>
        <v>0</v>
      </c>
      <c r="E65" s="161"/>
      <c r="F65" s="9"/>
      <c r="G65" s="162"/>
    </row>
    <row r="66" spans="1:17" ht="15.75" thickBot="1" x14ac:dyDescent="0.3"/>
    <row r="67" spans="1:17" ht="30.75" thickBot="1" x14ac:dyDescent="0.3">
      <c r="B67" s="13" t="s">
        <v>292</v>
      </c>
      <c r="C67" s="196" t="s">
        <v>293</v>
      </c>
      <c r="D67" s="196" t="s">
        <v>294</v>
      </c>
      <c r="E67" s="196" t="s">
        <v>345</v>
      </c>
      <c r="F67" s="196" t="s">
        <v>295</v>
      </c>
      <c r="G67" s="14" t="s">
        <v>296</v>
      </c>
      <c r="J67" s="25" t="s">
        <v>351</v>
      </c>
      <c r="P67" t="str">
        <f>IF(Q77="","",IF(RIGHT(E63,10)="Virksomhed",IF(SUM(Q68:Q76)/COUNT(Q68:Q76)&lt;&gt;Q77,1,""),""))</f>
        <v/>
      </c>
      <c r="Q67" s="26" t="s">
        <v>374</v>
      </c>
    </row>
    <row r="68" spans="1:17" x14ac:dyDescent="0.25">
      <c r="A68" s="206" t="s">
        <v>346</v>
      </c>
      <c r="B68" s="204">
        <v>200000</v>
      </c>
      <c r="C68" s="202">
        <f t="shared" ref="C68:C74" si="27">IFERROR(IF($G$64="",IF(E68="",B68*$E$64,E68),IF(E68="",B68*$G$64,E68)),0)</f>
        <v>80000</v>
      </c>
      <c r="D68" s="202">
        <f>IFERROR(B68-C68-F68,0)</f>
        <v>60000</v>
      </c>
      <c r="E68" s="205"/>
      <c r="F68" s="205">
        <v>60000</v>
      </c>
      <c r="G68" s="45">
        <v>526</v>
      </c>
      <c r="H68">
        <f t="shared" ref="H68:H74" si="28">IF(B68="",0,B68)</f>
        <v>200000</v>
      </c>
      <c r="I68">
        <f t="shared" ref="I68:I77" si="29">IF($E$63&lt;&gt;"Public research and knowledge dissemination organization",0,IF(B68="",0,B68))</f>
        <v>0</v>
      </c>
      <c r="J68" s="20"/>
      <c r="K68" s="20"/>
      <c r="L68" s="20"/>
      <c r="M68" s="20"/>
      <c r="N68" s="20"/>
      <c r="O68" s="20"/>
      <c r="P68" s="1" t="str">
        <f t="shared" ref="P68:P77" si="30">A68</f>
        <v xml:space="preserve">Salary </v>
      </c>
      <c r="Q68" s="51">
        <f t="shared" ref="Q68:Q77" si="31">IFERROR(C68/B68,"")</f>
        <v>0.4</v>
      </c>
    </row>
    <row r="69" spans="1:17" x14ac:dyDescent="0.25">
      <c r="A69" s="207" t="s">
        <v>298</v>
      </c>
      <c r="B69" s="204"/>
      <c r="C69" s="202">
        <f t="shared" si="27"/>
        <v>0</v>
      </c>
      <c r="D69" s="202">
        <f t="shared" ref="D69:D74" si="32">IFERROR(B69-C69-F69,0)</f>
        <v>0</v>
      </c>
      <c r="E69" s="205"/>
      <c r="F69" s="205"/>
      <c r="G69" s="45"/>
      <c r="H69">
        <f t="shared" si="28"/>
        <v>0</v>
      </c>
      <c r="I69">
        <f t="shared" si="29"/>
        <v>0</v>
      </c>
      <c r="P69" s="4" t="str">
        <f t="shared" si="30"/>
        <v>External assistance</v>
      </c>
      <c r="Q69" s="52" t="str">
        <f t="shared" si="31"/>
        <v/>
      </c>
    </row>
    <row r="70" spans="1:17" x14ac:dyDescent="0.25">
      <c r="A70" s="207" t="s">
        <v>299</v>
      </c>
      <c r="B70" s="204"/>
      <c r="C70" s="202">
        <f t="shared" si="27"/>
        <v>0</v>
      </c>
      <c r="D70" s="202">
        <f t="shared" si="32"/>
        <v>0</v>
      </c>
      <c r="E70" s="205"/>
      <c r="F70" s="205"/>
      <c r="G70" s="45"/>
      <c r="H70">
        <f t="shared" si="28"/>
        <v>0</v>
      </c>
      <c r="I70">
        <f t="shared" si="29"/>
        <v>0</v>
      </c>
      <c r="P70" s="4" t="str">
        <f t="shared" si="30"/>
        <v>Other costs</v>
      </c>
      <c r="Q70" s="52" t="str">
        <f t="shared" si="31"/>
        <v/>
      </c>
    </row>
    <row r="71" spans="1:17" x14ac:dyDescent="0.25">
      <c r="A71" s="207" t="s">
        <v>300</v>
      </c>
      <c r="B71" s="204"/>
      <c r="C71" s="202">
        <f t="shared" si="27"/>
        <v>0</v>
      </c>
      <c r="D71" s="202">
        <f t="shared" si="32"/>
        <v>0</v>
      </c>
      <c r="E71" s="205"/>
      <c r="F71" s="205"/>
      <c r="G71" s="45"/>
      <c r="H71">
        <f t="shared" si="28"/>
        <v>0</v>
      </c>
      <c r="I71">
        <f t="shared" si="29"/>
        <v>0</v>
      </c>
      <c r="P71" s="4" t="str">
        <f t="shared" si="30"/>
        <v>Apparatus/equipment</v>
      </c>
      <c r="Q71" s="52" t="str">
        <f t="shared" si="31"/>
        <v/>
      </c>
    </row>
    <row r="72" spans="1:17" x14ac:dyDescent="0.25">
      <c r="A72" s="207" t="s">
        <v>301</v>
      </c>
      <c r="B72" s="204"/>
      <c r="C72" s="202">
        <f t="shared" si="27"/>
        <v>0</v>
      </c>
      <c r="D72" s="202">
        <f t="shared" si="32"/>
        <v>0</v>
      </c>
      <c r="E72" s="205"/>
      <c r="F72" s="205"/>
      <c r="G72" s="45"/>
      <c r="H72">
        <f t="shared" si="28"/>
        <v>0</v>
      </c>
      <c r="I72">
        <f t="shared" si="29"/>
        <v>0</v>
      </c>
      <c r="P72" s="4" t="str">
        <f t="shared" si="30"/>
        <v>Scrap value</v>
      </c>
      <c r="Q72" s="52" t="str">
        <f t="shared" si="31"/>
        <v/>
      </c>
    </row>
    <row r="73" spans="1:17" x14ac:dyDescent="0.25">
      <c r="A73" s="207" t="s">
        <v>302</v>
      </c>
      <c r="B73" s="204"/>
      <c r="C73" s="202">
        <f t="shared" si="27"/>
        <v>0</v>
      </c>
      <c r="D73" s="202">
        <f t="shared" si="32"/>
        <v>0</v>
      </c>
      <c r="E73" s="205"/>
      <c r="F73" s="205"/>
      <c r="G73" s="45"/>
      <c r="H73">
        <f t="shared" si="28"/>
        <v>0</v>
      </c>
      <c r="I73">
        <f t="shared" si="29"/>
        <v>0</v>
      </c>
      <c r="P73" s="4" t="str">
        <f t="shared" si="30"/>
        <v>Income, if any</v>
      </c>
      <c r="Q73" s="52" t="str">
        <f t="shared" si="31"/>
        <v/>
      </c>
    </row>
    <row r="74" spans="1:17" x14ac:dyDescent="0.25">
      <c r="A74" s="208" t="s">
        <v>303</v>
      </c>
      <c r="B74" s="204">
        <v>16000</v>
      </c>
      <c r="C74" s="202">
        <f t="shared" si="27"/>
        <v>6400</v>
      </c>
      <c r="D74" s="202">
        <f t="shared" si="32"/>
        <v>4800</v>
      </c>
      <c r="E74" s="205"/>
      <c r="F74" s="205">
        <v>4800</v>
      </c>
      <c r="G74" s="45"/>
      <c r="H74">
        <f t="shared" si="28"/>
        <v>16000</v>
      </c>
      <c r="I74">
        <f t="shared" si="29"/>
        <v>0</v>
      </c>
      <c r="P74" s="4" t="str">
        <f t="shared" si="30"/>
        <v>Audit costs</v>
      </c>
      <c r="Q74" s="52">
        <f t="shared" si="31"/>
        <v>0.4</v>
      </c>
    </row>
    <row r="75" spans="1:17" x14ac:dyDescent="0.25">
      <c r="A75" s="207" t="s">
        <v>304</v>
      </c>
      <c r="B75" s="200">
        <f>SUM(B68:B74)</f>
        <v>216000</v>
      </c>
      <c r="C75" s="202">
        <f>SUM(C68:C74)</f>
        <v>86400</v>
      </c>
      <c r="D75" s="202">
        <f>SUM(D68:D74)</f>
        <v>64800</v>
      </c>
      <c r="E75" s="202">
        <f>SUM(E68:E74)</f>
        <v>0</v>
      </c>
      <c r="F75" s="202">
        <f>SUM(F68:F74)</f>
        <v>64800</v>
      </c>
      <c r="G75" s="23">
        <f t="shared" ref="G75" si="33">SUM(G68:G74)</f>
        <v>526</v>
      </c>
      <c r="H75">
        <f>SUM(H68:H74)</f>
        <v>216000</v>
      </c>
      <c r="I75">
        <f t="shared" si="29"/>
        <v>0</v>
      </c>
      <c r="P75" s="4" t="str">
        <f t="shared" si="30"/>
        <v>Total excl. OH</v>
      </c>
      <c r="Q75" s="52">
        <f t="shared" si="31"/>
        <v>0.4</v>
      </c>
    </row>
    <row r="76" spans="1:17" x14ac:dyDescent="0.25">
      <c r="A76" s="207" t="s">
        <v>1</v>
      </c>
      <c r="B76" s="204">
        <f>B68*0.3</f>
        <v>60000</v>
      </c>
      <c r="C76" s="202">
        <f>IFERROR(IF($G$64="",IF(E76="",B76*$E$64,E76),IF(E76="",B76*$G$64,E76)),0)</f>
        <v>24000</v>
      </c>
      <c r="D76" s="202">
        <f>IFERROR(B76-C76-F76,0)</f>
        <v>18000</v>
      </c>
      <c r="E76" s="205"/>
      <c r="F76" s="205">
        <v>18000</v>
      </c>
      <c r="G76" s="45"/>
      <c r="H76">
        <f>IF(B76="",0,B76)</f>
        <v>60000</v>
      </c>
      <c r="I76">
        <f t="shared" si="29"/>
        <v>0</v>
      </c>
      <c r="P76" s="4" t="str">
        <f t="shared" si="30"/>
        <v>OH</v>
      </c>
      <c r="Q76" s="52">
        <f t="shared" si="31"/>
        <v>0.4</v>
      </c>
    </row>
    <row r="77" spans="1:17" ht="15.75" thickBot="1" x14ac:dyDescent="0.3">
      <c r="A77" s="209" t="s">
        <v>4</v>
      </c>
      <c r="B77" s="201">
        <f>SUM(B68:B74)+B76</f>
        <v>276000</v>
      </c>
      <c r="C77" s="203">
        <f>SUM(C68:C74)+C76</f>
        <v>110400</v>
      </c>
      <c r="D77" s="203">
        <f>SUM(D68:D74)+D76</f>
        <v>82800</v>
      </c>
      <c r="E77" s="203">
        <f>SUM(E68:E74)+E76</f>
        <v>0</v>
      </c>
      <c r="F77" s="203">
        <f>SUM(F68:F74)+F76</f>
        <v>82800</v>
      </c>
      <c r="G77" s="24">
        <f t="shared" ref="G77" si="34">SUM(G68:G74)+G76</f>
        <v>526</v>
      </c>
      <c r="H77">
        <f>SUM(H68:H74)+H76</f>
        <v>276000</v>
      </c>
      <c r="I77">
        <f t="shared" si="29"/>
        <v>0</v>
      </c>
      <c r="J77" s="21"/>
      <c r="K77" s="21"/>
      <c r="L77" s="21"/>
      <c r="M77" s="21"/>
      <c r="N77" s="21"/>
      <c r="O77" s="21"/>
      <c r="P77" s="7" t="str">
        <f t="shared" si="30"/>
        <v>Total</v>
      </c>
      <c r="Q77" s="53">
        <f t="shared" si="31"/>
        <v>0.4</v>
      </c>
    </row>
    <row r="79" spans="1:17" x14ac:dyDescent="0.25">
      <c r="A79" s="9" t="s">
        <v>305</v>
      </c>
      <c r="B79" s="11"/>
      <c r="C79" s="26" t="s">
        <v>309</v>
      </c>
      <c r="D79" s="9" t="s">
        <v>308</v>
      </c>
      <c r="E79" s="272"/>
      <c r="F79" s="272"/>
    </row>
    <row r="80" spans="1:17" x14ac:dyDescent="0.25">
      <c r="A80" s="9" t="s">
        <v>306</v>
      </c>
      <c r="B80" s="10"/>
      <c r="C80" s="46">
        <f>IF(IF(G80="",E80,G80)="",0,IF(G80="",E80,G80))</f>
        <v>0</v>
      </c>
      <c r="D80" s="9" t="s">
        <v>372</v>
      </c>
      <c r="E80" s="12" t="str">
        <f>_xlfn.IFNA(VLOOKUP(B80,'List of subsidy rates'!$A:$K,MATCH(CONCATENATE(E79," - ",$H$1),'List of subsidy rates'!$A$1:$K$1,0),FALSE),"")</f>
        <v/>
      </c>
      <c r="F80" s="9" t="s">
        <v>373</v>
      </c>
      <c r="G80" s="160"/>
      <c r="H80">
        <f>ROUND(IF(E79="",0,IF(LEFT(E79,6)="Public",B91*0.44,B84*0.3)),2)</f>
        <v>0</v>
      </c>
    </row>
    <row r="81" spans="1:17" x14ac:dyDescent="0.25">
      <c r="A81" s="9" t="s">
        <v>375</v>
      </c>
      <c r="B81" s="164" t="str">
        <f>IF(E79="","",IF(E79="Public research and knowledge dissemination organization",0.44,0.3))</f>
        <v/>
      </c>
      <c r="C81" s="9" t="s">
        <v>349</v>
      </c>
      <c r="D81" s="163" t="str">
        <f>IF(E79="","",IF(LEFT(E79,6)="Public",B91*0.44-B92,B84*0.3-B92))</f>
        <v/>
      </c>
      <c r="E81" s="161"/>
      <c r="F81" s="9"/>
      <c r="G81" s="162"/>
    </row>
    <row r="82" spans="1:17" ht="15.75" thickBot="1" x14ac:dyDescent="0.3"/>
    <row r="83" spans="1:17" ht="30.75" thickBot="1" x14ac:dyDescent="0.3">
      <c r="A83" t="str">
        <f>IF(B93&gt;0,"Ja","")</f>
        <v/>
      </c>
      <c r="B83" s="13" t="s">
        <v>292</v>
      </c>
      <c r="C83" s="196" t="s">
        <v>293</v>
      </c>
      <c r="D83" s="196" t="s">
        <v>294</v>
      </c>
      <c r="E83" s="196" t="s">
        <v>345</v>
      </c>
      <c r="F83" s="196" t="s">
        <v>295</v>
      </c>
      <c r="G83" s="14" t="s">
        <v>296</v>
      </c>
      <c r="J83" s="25" t="s">
        <v>351</v>
      </c>
      <c r="P83" t="str">
        <f>IF(Q93="","",IF(RIGHT(E79,10)="Virksomhed",IF(SUM(Q84:Q92)/COUNT(Q84:Q92)&lt;&gt;Q93,1,""),""))</f>
        <v/>
      </c>
      <c r="Q83" s="26" t="s">
        <v>374</v>
      </c>
    </row>
    <row r="84" spans="1:17" x14ac:dyDescent="0.25">
      <c r="A84" s="206" t="s">
        <v>346</v>
      </c>
      <c r="B84" s="204"/>
      <c r="C84" s="202">
        <f t="shared" ref="C84:C90" si="35">IFERROR(IF($G$80="",IF(E84="",B84*$E$80,E84),IF(E84="",B84*$G$80,E84)),0)</f>
        <v>0</v>
      </c>
      <c r="D84" s="202">
        <f>IFERROR(B84-C84-F84,0)</f>
        <v>0</v>
      </c>
      <c r="E84" s="205"/>
      <c r="F84" s="205"/>
      <c r="G84" s="45"/>
      <c r="H84">
        <f t="shared" ref="H84:H90" si="36">IF(B84="",0,B84)</f>
        <v>0</v>
      </c>
      <c r="I84">
        <f t="shared" ref="I84:I93" si="37">IF($E$79&lt;&gt;"Public research and knowledge dissemination organization",0,IF(B84="",0,B84))</f>
        <v>0</v>
      </c>
      <c r="J84" s="20"/>
      <c r="K84" s="20"/>
      <c r="L84" s="20"/>
      <c r="M84" s="20"/>
      <c r="N84" s="20"/>
      <c r="O84" s="20"/>
      <c r="P84" s="1" t="str">
        <f t="shared" ref="P84:P93" si="38">A84</f>
        <v xml:space="preserve">Salary </v>
      </c>
      <c r="Q84" s="51" t="str">
        <f t="shared" ref="Q84:Q93" si="39">IFERROR(C84/B84,"")</f>
        <v/>
      </c>
    </row>
    <row r="85" spans="1:17" x14ac:dyDescent="0.25">
      <c r="A85" s="207" t="s">
        <v>298</v>
      </c>
      <c r="B85" s="204"/>
      <c r="C85" s="202">
        <f t="shared" si="35"/>
        <v>0</v>
      </c>
      <c r="D85" s="202">
        <f t="shared" ref="D85:D90" si="40">IFERROR(B85-C85-F85,0)</f>
        <v>0</v>
      </c>
      <c r="E85" s="205"/>
      <c r="F85" s="205"/>
      <c r="G85" s="45"/>
      <c r="H85">
        <f t="shared" si="36"/>
        <v>0</v>
      </c>
      <c r="I85">
        <f t="shared" si="37"/>
        <v>0</v>
      </c>
      <c r="P85" s="4" t="str">
        <f t="shared" si="38"/>
        <v>External assistance</v>
      </c>
      <c r="Q85" s="52" t="str">
        <f t="shared" si="39"/>
        <v/>
      </c>
    </row>
    <row r="86" spans="1:17" x14ac:dyDescent="0.25">
      <c r="A86" s="207" t="s">
        <v>299</v>
      </c>
      <c r="B86" s="204"/>
      <c r="C86" s="202">
        <f t="shared" si="35"/>
        <v>0</v>
      </c>
      <c r="D86" s="202">
        <f t="shared" si="40"/>
        <v>0</v>
      </c>
      <c r="E86" s="205"/>
      <c r="F86" s="205"/>
      <c r="G86" s="45"/>
      <c r="H86">
        <f t="shared" si="36"/>
        <v>0</v>
      </c>
      <c r="I86">
        <f t="shared" si="37"/>
        <v>0</v>
      </c>
      <c r="P86" s="4" t="str">
        <f t="shared" si="38"/>
        <v>Other costs</v>
      </c>
      <c r="Q86" s="52" t="str">
        <f t="shared" si="39"/>
        <v/>
      </c>
    </row>
    <row r="87" spans="1:17" x14ac:dyDescent="0.25">
      <c r="A87" s="207" t="s">
        <v>300</v>
      </c>
      <c r="B87" s="204"/>
      <c r="C87" s="202">
        <f t="shared" si="35"/>
        <v>0</v>
      </c>
      <c r="D87" s="202">
        <f t="shared" si="40"/>
        <v>0</v>
      </c>
      <c r="E87" s="205"/>
      <c r="F87" s="205"/>
      <c r="G87" s="45"/>
      <c r="H87">
        <f t="shared" si="36"/>
        <v>0</v>
      </c>
      <c r="I87">
        <f t="shared" si="37"/>
        <v>0</v>
      </c>
      <c r="P87" s="4" t="str">
        <f t="shared" si="38"/>
        <v>Apparatus/equipment</v>
      </c>
      <c r="Q87" s="52" t="str">
        <f t="shared" si="39"/>
        <v/>
      </c>
    </row>
    <row r="88" spans="1:17" x14ac:dyDescent="0.25">
      <c r="A88" s="207" t="s">
        <v>301</v>
      </c>
      <c r="B88" s="204"/>
      <c r="C88" s="202">
        <f t="shared" si="35"/>
        <v>0</v>
      </c>
      <c r="D88" s="202">
        <f t="shared" si="40"/>
        <v>0</v>
      </c>
      <c r="E88" s="205"/>
      <c r="F88" s="205"/>
      <c r="G88" s="45"/>
      <c r="H88">
        <f t="shared" si="36"/>
        <v>0</v>
      </c>
      <c r="I88">
        <f t="shared" si="37"/>
        <v>0</v>
      </c>
      <c r="P88" s="4" t="str">
        <f t="shared" si="38"/>
        <v>Scrap value</v>
      </c>
      <c r="Q88" s="52" t="str">
        <f t="shared" si="39"/>
        <v/>
      </c>
    </row>
    <row r="89" spans="1:17" x14ac:dyDescent="0.25">
      <c r="A89" s="207" t="s">
        <v>302</v>
      </c>
      <c r="B89" s="204"/>
      <c r="C89" s="202">
        <f t="shared" si="35"/>
        <v>0</v>
      </c>
      <c r="D89" s="202">
        <f t="shared" si="40"/>
        <v>0</v>
      </c>
      <c r="E89" s="205"/>
      <c r="F89" s="205"/>
      <c r="G89" s="45"/>
      <c r="H89">
        <f t="shared" si="36"/>
        <v>0</v>
      </c>
      <c r="I89">
        <f t="shared" si="37"/>
        <v>0</v>
      </c>
      <c r="P89" s="4" t="str">
        <f t="shared" si="38"/>
        <v>Income, if any</v>
      </c>
      <c r="Q89" s="52" t="str">
        <f t="shared" si="39"/>
        <v/>
      </c>
    </row>
    <row r="90" spans="1:17" x14ac:dyDescent="0.25">
      <c r="A90" s="208" t="s">
        <v>303</v>
      </c>
      <c r="B90" s="204"/>
      <c r="C90" s="202">
        <f t="shared" si="35"/>
        <v>0</v>
      </c>
      <c r="D90" s="202">
        <f t="shared" si="40"/>
        <v>0</v>
      </c>
      <c r="E90" s="205"/>
      <c r="F90" s="205"/>
      <c r="G90" s="45"/>
      <c r="H90">
        <f t="shared" si="36"/>
        <v>0</v>
      </c>
      <c r="I90">
        <f t="shared" si="37"/>
        <v>0</v>
      </c>
      <c r="P90" s="4" t="str">
        <f t="shared" si="38"/>
        <v>Audit costs</v>
      </c>
      <c r="Q90" s="52" t="str">
        <f t="shared" si="39"/>
        <v/>
      </c>
    </row>
    <row r="91" spans="1:17" x14ac:dyDescent="0.25">
      <c r="A91" s="207" t="s">
        <v>304</v>
      </c>
      <c r="B91" s="200">
        <f>SUM(B84:B90)</f>
        <v>0</v>
      </c>
      <c r="C91" s="202">
        <f>SUM(C84:C90)</f>
        <v>0</v>
      </c>
      <c r="D91" s="202">
        <f>SUM(D84:D90)</f>
        <v>0</v>
      </c>
      <c r="E91" s="202">
        <f>SUM(E84:E90)</f>
        <v>0</v>
      </c>
      <c r="F91" s="202">
        <f>SUM(F84:F90)</f>
        <v>0</v>
      </c>
      <c r="G91" s="23">
        <f t="shared" ref="G91" si="41">SUM(G84:G90)</f>
        <v>0</v>
      </c>
      <c r="H91">
        <f>SUM(H84:H90)</f>
        <v>0</v>
      </c>
      <c r="I91">
        <f t="shared" si="37"/>
        <v>0</v>
      </c>
      <c r="P91" s="4" t="str">
        <f t="shared" si="38"/>
        <v>Total excl. OH</v>
      </c>
      <c r="Q91" s="52" t="str">
        <f t="shared" si="39"/>
        <v/>
      </c>
    </row>
    <row r="92" spans="1:17" x14ac:dyDescent="0.25">
      <c r="A92" s="207" t="s">
        <v>1</v>
      </c>
      <c r="B92" s="204"/>
      <c r="C92" s="202">
        <f>IFERROR(IF($G$80="",IF(E92="",B92*$E$80,E92),IF(E92="",B92*$G$80,E92)),0)</f>
        <v>0</v>
      </c>
      <c r="D92" s="202">
        <f>IFERROR(B92-C92-F92,0)</f>
        <v>0</v>
      </c>
      <c r="E92" s="205"/>
      <c r="F92" s="205"/>
      <c r="G92" s="45"/>
      <c r="H92">
        <f>IF(B92="",0,B92)</f>
        <v>0</v>
      </c>
      <c r="I92">
        <f t="shared" si="37"/>
        <v>0</v>
      </c>
      <c r="P92" s="4" t="str">
        <f t="shared" si="38"/>
        <v>OH</v>
      </c>
      <c r="Q92" s="52" t="str">
        <f t="shared" si="39"/>
        <v/>
      </c>
    </row>
    <row r="93" spans="1:17" ht="15.75" thickBot="1" x14ac:dyDescent="0.3">
      <c r="A93" s="209" t="s">
        <v>4</v>
      </c>
      <c r="B93" s="201">
        <f>SUM(B84:B90)+B92</f>
        <v>0</v>
      </c>
      <c r="C93" s="203">
        <f>SUM(C84:C90)+C92</f>
        <v>0</v>
      </c>
      <c r="D93" s="203">
        <f>SUM(D84:D90)+D92</f>
        <v>0</v>
      </c>
      <c r="E93" s="203">
        <f>SUM(E84:E90)+E92</f>
        <v>0</v>
      </c>
      <c r="F93" s="203">
        <f>SUM(F84:F90)+F92</f>
        <v>0</v>
      </c>
      <c r="G93" s="24">
        <f t="shared" ref="G93" si="42">SUM(G84:G90)+G92</f>
        <v>0</v>
      </c>
      <c r="H93">
        <f>SUM(H84:H90)+H92</f>
        <v>0</v>
      </c>
      <c r="I93">
        <f t="shared" si="37"/>
        <v>0</v>
      </c>
      <c r="J93" s="21"/>
      <c r="K93" s="21"/>
      <c r="L93" s="21"/>
      <c r="M93" s="21"/>
      <c r="N93" s="21"/>
      <c r="O93" s="21"/>
      <c r="P93" s="7" t="str">
        <f t="shared" si="38"/>
        <v>Total</v>
      </c>
      <c r="Q93" s="53" t="str">
        <f t="shared" si="39"/>
        <v/>
      </c>
    </row>
    <row r="95" spans="1:17" x14ac:dyDescent="0.25">
      <c r="A95" s="9" t="s">
        <v>305</v>
      </c>
      <c r="B95" s="11"/>
      <c r="C95" s="26" t="s">
        <v>310</v>
      </c>
      <c r="D95" s="9" t="s">
        <v>308</v>
      </c>
      <c r="E95" s="272"/>
      <c r="F95" s="272"/>
    </row>
    <row r="96" spans="1:17" x14ac:dyDescent="0.25">
      <c r="A96" s="9" t="s">
        <v>306</v>
      </c>
      <c r="B96" s="10"/>
      <c r="C96" s="46">
        <f>IF(IF(G96="",E96,G96)="",0,IF(G96="",E96,G96))</f>
        <v>0</v>
      </c>
      <c r="D96" s="9" t="s">
        <v>372</v>
      </c>
      <c r="E96" s="12" t="str">
        <f>_xlfn.IFNA(VLOOKUP(B96,'List of subsidy rates'!$A:$K,MATCH(CONCATENATE(E95," - ",$H$1),'List of subsidy rates'!$A$1:$K$1,0),FALSE),"")</f>
        <v/>
      </c>
      <c r="F96" s="9" t="s">
        <v>373</v>
      </c>
      <c r="G96" s="160"/>
      <c r="H96">
        <f>ROUND(IF(E95="",0,IF(LEFT(E95,6)="Public",B107*0.44,B100*0.3)),2)</f>
        <v>0</v>
      </c>
    </row>
    <row r="97" spans="1:17" x14ac:dyDescent="0.25">
      <c r="A97" s="9" t="s">
        <v>375</v>
      </c>
      <c r="B97" s="164" t="str">
        <f>IF(E95="","",IF(E95="Public research and knowledge dissemination organization",0.44,0.3))</f>
        <v/>
      </c>
      <c r="C97" s="9" t="s">
        <v>349</v>
      </c>
      <c r="D97" s="163" t="str">
        <f>IF(E95="","",IF(LEFT(E95,6)="Public",B107*0.44-B108,B100*0.3-B108))</f>
        <v/>
      </c>
      <c r="E97" s="161"/>
      <c r="F97" s="9"/>
      <c r="G97" s="162"/>
    </row>
    <row r="98" spans="1:17" ht="15.75" thickBot="1" x14ac:dyDescent="0.3"/>
    <row r="99" spans="1:17" ht="30.75" thickBot="1" x14ac:dyDescent="0.3">
      <c r="A99" t="str">
        <f>IF(B109&gt;0,"Ja","")</f>
        <v/>
      </c>
      <c r="B99" s="13" t="s">
        <v>292</v>
      </c>
      <c r="C99" s="196" t="s">
        <v>293</v>
      </c>
      <c r="D99" s="196" t="s">
        <v>294</v>
      </c>
      <c r="E99" s="196" t="s">
        <v>345</v>
      </c>
      <c r="F99" s="196" t="s">
        <v>295</v>
      </c>
      <c r="G99" s="14" t="s">
        <v>296</v>
      </c>
      <c r="J99" s="25" t="s">
        <v>351</v>
      </c>
      <c r="P99" t="str">
        <f>IF(Q109="","",IF(RIGHT(E95,10)="Virksomhed",IF(SUM(Q100:Q108)/COUNT(Q100:Q108)&lt;&gt;Q109,1,""),""))</f>
        <v/>
      </c>
      <c r="Q99" s="26" t="s">
        <v>374</v>
      </c>
    </row>
    <row r="100" spans="1:17" x14ac:dyDescent="0.25">
      <c r="A100" s="206" t="s">
        <v>346</v>
      </c>
      <c r="B100" s="204"/>
      <c r="C100" s="202">
        <f t="shared" ref="C100:C106" si="43">IFERROR(IF($G$96="",IF(E100="",B100*$E$96,E100),IF(E100="",B100*$G$96,E100)),0)</f>
        <v>0</v>
      </c>
      <c r="D100" s="202">
        <f>IFERROR(B100-C100-F100,0)</f>
        <v>0</v>
      </c>
      <c r="E100" s="205"/>
      <c r="F100" s="205"/>
      <c r="G100" s="45"/>
      <c r="H100">
        <f t="shared" ref="H100:H106" si="44">IF(B100="",0,B100)</f>
        <v>0</v>
      </c>
      <c r="I100">
        <f t="shared" ref="I100:I109" si="45">IF($E$95&lt;&gt;"Public research and knowledge dissemination organization",0,IF(B100="",0,B100))</f>
        <v>0</v>
      </c>
      <c r="J100" s="20"/>
      <c r="K100" s="20"/>
      <c r="L100" s="20"/>
      <c r="M100" s="20"/>
      <c r="N100" s="20"/>
      <c r="O100" s="20"/>
      <c r="P100" s="1" t="str">
        <f t="shared" ref="P100:P109" si="46">A100</f>
        <v xml:space="preserve">Salary </v>
      </c>
      <c r="Q100" s="51" t="str">
        <f t="shared" ref="Q100:Q109" si="47">IFERROR(C100/B100,"")</f>
        <v/>
      </c>
    </row>
    <row r="101" spans="1:17" x14ac:dyDescent="0.25">
      <c r="A101" s="207" t="s">
        <v>298</v>
      </c>
      <c r="B101" s="204"/>
      <c r="C101" s="202">
        <f t="shared" si="43"/>
        <v>0</v>
      </c>
      <c r="D101" s="202">
        <f t="shared" ref="D101:D106" si="48">IFERROR(B101-C101-F101,0)</f>
        <v>0</v>
      </c>
      <c r="E101" s="205"/>
      <c r="F101" s="205"/>
      <c r="G101" s="45"/>
      <c r="H101">
        <f t="shared" si="44"/>
        <v>0</v>
      </c>
      <c r="I101">
        <f t="shared" si="45"/>
        <v>0</v>
      </c>
      <c r="P101" s="4" t="str">
        <f t="shared" si="46"/>
        <v>External assistance</v>
      </c>
      <c r="Q101" s="52" t="str">
        <f t="shared" si="47"/>
        <v/>
      </c>
    </row>
    <row r="102" spans="1:17" x14ac:dyDescent="0.25">
      <c r="A102" s="207" t="s">
        <v>299</v>
      </c>
      <c r="B102" s="204"/>
      <c r="C102" s="202">
        <f t="shared" si="43"/>
        <v>0</v>
      </c>
      <c r="D102" s="202">
        <f t="shared" si="48"/>
        <v>0</v>
      </c>
      <c r="E102" s="205"/>
      <c r="F102" s="205"/>
      <c r="G102" s="45"/>
      <c r="H102">
        <f t="shared" si="44"/>
        <v>0</v>
      </c>
      <c r="I102">
        <f t="shared" si="45"/>
        <v>0</v>
      </c>
      <c r="P102" s="4" t="str">
        <f t="shared" si="46"/>
        <v>Other costs</v>
      </c>
      <c r="Q102" s="52" t="str">
        <f t="shared" si="47"/>
        <v/>
      </c>
    </row>
    <row r="103" spans="1:17" x14ac:dyDescent="0.25">
      <c r="A103" s="207" t="s">
        <v>300</v>
      </c>
      <c r="B103" s="204"/>
      <c r="C103" s="202">
        <f t="shared" si="43"/>
        <v>0</v>
      </c>
      <c r="D103" s="202">
        <f t="shared" si="48"/>
        <v>0</v>
      </c>
      <c r="E103" s="205"/>
      <c r="F103" s="205"/>
      <c r="G103" s="45"/>
      <c r="H103">
        <f t="shared" si="44"/>
        <v>0</v>
      </c>
      <c r="I103">
        <f t="shared" si="45"/>
        <v>0</v>
      </c>
      <c r="P103" s="4" t="str">
        <f t="shared" si="46"/>
        <v>Apparatus/equipment</v>
      </c>
      <c r="Q103" s="52" t="str">
        <f t="shared" si="47"/>
        <v/>
      </c>
    </row>
    <row r="104" spans="1:17" x14ac:dyDescent="0.25">
      <c r="A104" s="207" t="s">
        <v>301</v>
      </c>
      <c r="B104" s="204"/>
      <c r="C104" s="202">
        <f t="shared" si="43"/>
        <v>0</v>
      </c>
      <c r="D104" s="202">
        <f t="shared" si="48"/>
        <v>0</v>
      </c>
      <c r="E104" s="205"/>
      <c r="F104" s="205"/>
      <c r="G104" s="45"/>
      <c r="H104">
        <f t="shared" si="44"/>
        <v>0</v>
      </c>
      <c r="I104">
        <f t="shared" si="45"/>
        <v>0</v>
      </c>
      <c r="P104" s="4" t="str">
        <f t="shared" si="46"/>
        <v>Scrap value</v>
      </c>
      <c r="Q104" s="52" t="str">
        <f t="shared" si="47"/>
        <v/>
      </c>
    </row>
    <row r="105" spans="1:17" x14ac:dyDescent="0.25">
      <c r="A105" s="207" t="s">
        <v>302</v>
      </c>
      <c r="B105" s="204"/>
      <c r="C105" s="202">
        <f t="shared" si="43"/>
        <v>0</v>
      </c>
      <c r="D105" s="202">
        <f t="shared" si="48"/>
        <v>0</v>
      </c>
      <c r="E105" s="205"/>
      <c r="F105" s="205"/>
      <c r="G105" s="45"/>
      <c r="H105">
        <f t="shared" si="44"/>
        <v>0</v>
      </c>
      <c r="I105">
        <f t="shared" si="45"/>
        <v>0</v>
      </c>
      <c r="P105" s="4" t="str">
        <f t="shared" si="46"/>
        <v>Income, if any</v>
      </c>
      <c r="Q105" s="52" t="str">
        <f t="shared" si="47"/>
        <v/>
      </c>
    </row>
    <row r="106" spans="1:17" x14ac:dyDescent="0.25">
      <c r="A106" s="208" t="s">
        <v>303</v>
      </c>
      <c r="B106" s="204"/>
      <c r="C106" s="202">
        <f t="shared" si="43"/>
        <v>0</v>
      </c>
      <c r="D106" s="202">
        <f t="shared" si="48"/>
        <v>0</v>
      </c>
      <c r="E106" s="205"/>
      <c r="F106" s="205"/>
      <c r="G106" s="45"/>
      <c r="H106">
        <f t="shared" si="44"/>
        <v>0</v>
      </c>
      <c r="I106">
        <f t="shared" si="45"/>
        <v>0</v>
      </c>
      <c r="P106" s="4" t="str">
        <f t="shared" si="46"/>
        <v>Audit costs</v>
      </c>
      <c r="Q106" s="52" t="str">
        <f t="shared" si="47"/>
        <v/>
      </c>
    </row>
    <row r="107" spans="1:17" x14ac:dyDescent="0.25">
      <c r="A107" s="207" t="s">
        <v>304</v>
      </c>
      <c r="B107" s="200">
        <f>SUM(B100:B106)</f>
        <v>0</v>
      </c>
      <c r="C107" s="202">
        <f>SUM(C100:C106)</f>
        <v>0</v>
      </c>
      <c r="D107" s="202">
        <f>SUM(D100:D106)</f>
        <v>0</v>
      </c>
      <c r="E107" s="202">
        <f>SUM(E100:E106)</f>
        <v>0</v>
      </c>
      <c r="F107" s="202">
        <f>SUM(F100:F106)</f>
        <v>0</v>
      </c>
      <c r="G107" s="23">
        <f t="shared" ref="G107" si="49">SUM(G100:G106)</f>
        <v>0</v>
      </c>
      <c r="H107">
        <f>SUM(H100:H106)</f>
        <v>0</v>
      </c>
      <c r="I107">
        <f t="shared" si="45"/>
        <v>0</v>
      </c>
      <c r="P107" s="4" t="str">
        <f t="shared" si="46"/>
        <v>Total excl. OH</v>
      </c>
      <c r="Q107" s="52" t="str">
        <f t="shared" si="47"/>
        <v/>
      </c>
    </row>
    <row r="108" spans="1:17" x14ac:dyDescent="0.25">
      <c r="A108" s="207" t="s">
        <v>1</v>
      </c>
      <c r="B108" s="204"/>
      <c r="C108" s="202">
        <f>IFERROR(IF($G$96="",IF(E108="",B108*$E$96,E108),IF(E108="",B108*$G$96,E108)),0)</f>
        <v>0</v>
      </c>
      <c r="D108" s="202">
        <f>IFERROR(B108-C108-F108,0)</f>
        <v>0</v>
      </c>
      <c r="E108" s="205"/>
      <c r="F108" s="205"/>
      <c r="G108" s="45"/>
      <c r="H108">
        <f>IF(B108="",0,B108)</f>
        <v>0</v>
      </c>
      <c r="I108">
        <f t="shared" si="45"/>
        <v>0</v>
      </c>
      <c r="P108" s="4" t="str">
        <f t="shared" si="46"/>
        <v>OH</v>
      </c>
      <c r="Q108" s="52" t="str">
        <f t="shared" si="47"/>
        <v/>
      </c>
    </row>
    <row r="109" spans="1:17" ht="15.75" thickBot="1" x14ac:dyDescent="0.3">
      <c r="A109" s="209" t="s">
        <v>4</v>
      </c>
      <c r="B109" s="201">
        <f>SUM(B100:B106)+B108</f>
        <v>0</v>
      </c>
      <c r="C109" s="203">
        <f>SUM(C100:C106)+C108</f>
        <v>0</v>
      </c>
      <c r="D109" s="203">
        <f>SUM(D100:D106)+D108</f>
        <v>0</v>
      </c>
      <c r="E109" s="203">
        <f>SUM(E100:E106)+E108</f>
        <v>0</v>
      </c>
      <c r="F109" s="203">
        <f>SUM(F100:F106)+F108</f>
        <v>0</v>
      </c>
      <c r="G109" s="24">
        <f t="shared" ref="G109" si="50">SUM(G100:G106)+G108</f>
        <v>0</v>
      </c>
      <c r="H109">
        <f>SUM(H100:H106)+H108</f>
        <v>0</v>
      </c>
      <c r="I109">
        <f t="shared" si="45"/>
        <v>0</v>
      </c>
      <c r="J109" s="21"/>
      <c r="K109" s="21"/>
      <c r="L109" s="21"/>
      <c r="M109" s="21"/>
      <c r="N109" s="21"/>
      <c r="O109" s="21"/>
      <c r="P109" s="7" t="str">
        <f t="shared" si="46"/>
        <v>Total</v>
      </c>
      <c r="Q109" s="53" t="str">
        <f t="shared" si="47"/>
        <v/>
      </c>
    </row>
    <row r="111" spans="1:17" x14ac:dyDescent="0.25">
      <c r="A111" s="9" t="s">
        <v>305</v>
      </c>
      <c r="B111" s="11"/>
      <c r="C111" s="26" t="s">
        <v>311</v>
      </c>
      <c r="D111" s="9" t="s">
        <v>308</v>
      </c>
      <c r="E111" s="272"/>
      <c r="F111" s="272"/>
    </row>
    <row r="112" spans="1:17" x14ac:dyDescent="0.25">
      <c r="A112" s="9" t="s">
        <v>306</v>
      </c>
      <c r="B112" s="10"/>
      <c r="C112" s="46">
        <f>IF(IF(G112="",E112,G112)="",0,IF(G112="",E112,G112))</f>
        <v>0</v>
      </c>
      <c r="D112" s="9" t="s">
        <v>372</v>
      </c>
      <c r="E112" s="12" t="str">
        <f>_xlfn.IFNA(VLOOKUP(B112,'List of subsidy rates'!$A:$K,MATCH(CONCATENATE(E111," - ",$H$1),'List of subsidy rates'!$A$1:$K$1,0),FALSE),"")</f>
        <v/>
      </c>
      <c r="F112" s="9" t="s">
        <v>373</v>
      </c>
      <c r="G112" s="160"/>
      <c r="H112">
        <f>ROUND(IF(E111="",0,IF(LEFT(E111,6)="Public",B123*0.44,B116*0.3)),2)</f>
        <v>0</v>
      </c>
    </row>
    <row r="113" spans="1:17" x14ac:dyDescent="0.25">
      <c r="A113" s="9" t="s">
        <v>375</v>
      </c>
      <c r="B113" s="164" t="str">
        <f>IF(E111="","",IF(E111="Public research and knowledge dissemination organization",0.44,0.3))</f>
        <v/>
      </c>
      <c r="C113" s="9" t="s">
        <v>349</v>
      </c>
      <c r="D113" s="163" t="str">
        <f>IF(E111="","",IF(LEFT(E111,6)="Public",B123*0.44-B124,B116*0.3-B124))</f>
        <v/>
      </c>
      <c r="E113" s="161"/>
      <c r="F113" s="9"/>
      <c r="G113" s="162"/>
    </row>
    <row r="114" spans="1:17" ht="15.75" thickBot="1" x14ac:dyDescent="0.3"/>
    <row r="115" spans="1:17" ht="30.75" thickBot="1" x14ac:dyDescent="0.3">
      <c r="A115" t="str">
        <f>IF(B125&gt;0,"Ja","")</f>
        <v/>
      </c>
      <c r="B115" s="13" t="s">
        <v>292</v>
      </c>
      <c r="C115" s="196" t="s">
        <v>293</v>
      </c>
      <c r="D115" s="196" t="s">
        <v>294</v>
      </c>
      <c r="E115" s="196" t="s">
        <v>345</v>
      </c>
      <c r="F115" s="196" t="s">
        <v>295</v>
      </c>
      <c r="G115" s="14" t="s">
        <v>296</v>
      </c>
      <c r="J115" s="25" t="s">
        <v>351</v>
      </c>
      <c r="P115" t="str">
        <f>IF(Q125="","",IF(RIGHT(E111,10)="Virksomhed",IF(SUM(Q116:Q124)/COUNT(Q116:Q124)&lt;&gt;Q125,1,""),""))</f>
        <v/>
      </c>
      <c r="Q115" s="26" t="s">
        <v>374</v>
      </c>
    </row>
    <row r="116" spans="1:17" x14ac:dyDescent="0.25">
      <c r="A116" s="206" t="s">
        <v>346</v>
      </c>
      <c r="B116" s="204"/>
      <c r="C116" s="202">
        <f t="shared" ref="C116:C122" si="51">IFERROR(IF($G$112="",IF(E116="",B116*$E$112,E116),IF(E116="",B116*$G$112,E116)),0)</f>
        <v>0</v>
      </c>
      <c r="D116" s="202">
        <f>IFERROR(B116-C116-F116,0)</f>
        <v>0</v>
      </c>
      <c r="E116" s="205"/>
      <c r="F116" s="205"/>
      <c r="G116" s="45"/>
      <c r="H116">
        <f t="shared" ref="H116:H122" si="52">IF(B116="",0,B116)</f>
        <v>0</v>
      </c>
      <c r="I116">
        <f t="shared" ref="I116:I125" si="53">IF($E$111&lt;&gt;"Public research and knowledge dissemination organization",0,IF(B116="",0,B116))</f>
        <v>0</v>
      </c>
      <c r="J116" s="20"/>
      <c r="K116" s="20"/>
      <c r="L116" s="20"/>
      <c r="M116" s="20"/>
      <c r="N116" s="20"/>
      <c r="O116" s="20"/>
      <c r="P116" s="1" t="str">
        <f t="shared" ref="P116:P125" si="54">A116</f>
        <v xml:space="preserve">Salary </v>
      </c>
      <c r="Q116" s="51" t="str">
        <f t="shared" ref="Q116:Q125" si="55">IFERROR(C116/B116,"")</f>
        <v/>
      </c>
    </row>
    <row r="117" spans="1:17" x14ac:dyDescent="0.25">
      <c r="A117" s="207" t="s">
        <v>298</v>
      </c>
      <c r="B117" s="204"/>
      <c r="C117" s="202">
        <f t="shared" si="51"/>
        <v>0</v>
      </c>
      <c r="D117" s="202">
        <f t="shared" ref="D117:D122" si="56">IFERROR(B117-C117-F117,0)</f>
        <v>0</v>
      </c>
      <c r="E117" s="205"/>
      <c r="F117" s="205"/>
      <c r="G117" s="45"/>
      <c r="H117">
        <f t="shared" si="52"/>
        <v>0</v>
      </c>
      <c r="I117">
        <f t="shared" si="53"/>
        <v>0</v>
      </c>
      <c r="P117" s="4" t="str">
        <f t="shared" si="54"/>
        <v>External assistance</v>
      </c>
      <c r="Q117" s="52" t="str">
        <f t="shared" si="55"/>
        <v/>
      </c>
    </row>
    <row r="118" spans="1:17" x14ac:dyDescent="0.25">
      <c r="A118" s="207" t="s">
        <v>299</v>
      </c>
      <c r="B118" s="204"/>
      <c r="C118" s="202">
        <f t="shared" si="51"/>
        <v>0</v>
      </c>
      <c r="D118" s="202">
        <f t="shared" si="56"/>
        <v>0</v>
      </c>
      <c r="E118" s="205"/>
      <c r="F118" s="205"/>
      <c r="G118" s="45"/>
      <c r="H118">
        <f t="shared" si="52"/>
        <v>0</v>
      </c>
      <c r="I118">
        <f t="shared" si="53"/>
        <v>0</v>
      </c>
      <c r="P118" s="4" t="str">
        <f t="shared" si="54"/>
        <v>Other costs</v>
      </c>
      <c r="Q118" s="52" t="str">
        <f t="shared" si="55"/>
        <v/>
      </c>
    </row>
    <row r="119" spans="1:17" x14ac:dyDescent="0.25">
      <c r="A119" s="207" t="s">
        <v>300</v>
      </c>
      <c r="B119" s="204"/>
      <c r="C119" s="202">
        <f t="shared" si="51"/>
        <v>0</v>
      </c>
      <c r="D119" s="202">
        <f t="shared" si="56"/>
        <v>0</v>
      </c>
      <c r="E119" s="205"/>
      <c r="F119" s="205"/>
      <c r="G119" s="45"/>
      <c r="H119">
        <f t="shared" si="52"/>
        <v>0</v>
      </c>
      <c r="I119">
        <f t="shared" si="53"/>
        <v>0</v>
      </c>
      <c r="P119" s="4" t="str">
        <f t="shared" si="54"/>
        <v>Apparatus/equipment</v>
      </c>
      <c r="Q119" s="52" t="str">
        <f t="shared" si="55"/>
        <v/>
      </c>
    </row>
    <row r="120" spans="1:17" x14ac:dyDescent="0.25">
      <c r="A120" s="207" t="s">
        <v>301</v>
      </c>
      <c r="B120" s="204"/>
      <c r="C120" s="202">
        <f t="shared" si="51"/>
        <v>0</v>
      </c>
      <c r="D120" s="202">
        <f t="shared" si="56"/>
        <v>0</v>
      </c>
      <c r="E120" s="205"/>
      <c r="F120" s="205"/>
      <c r="G120" s="45"/>
      <c r="H120">
        <f t="shared" si="52"/>
        <v>0</v>
      </c>
      <c r="I120">
        <f t="shared" si="53"/>
        <v>0</v>
      </c>
      <c r="P120" s="4" t="str">
        <f t="shared" si="54"/>
        <v>Scrap value</v>
      </c>
      <c r="Q120" s="52" t="str">
        <f t="shared" si="55"/>
        <v/>
      </c>
    </row>
    <row r="121" spans="1:17" x14ac:dyDescent="0.25">
      <c r="A121" s="207" t="s">
        <v>302</v>
      </c>
      <c r="B121" s="204"/>
      <c r="C121" s="202">
        <f t="shared" si="51"/>
        <v>0</v>
      </c>
      <c r="D121" s="202">
        <f t="shared" si="56"/>
        <v>0</v>
      </c>
      <c r="E121" s="205"/>
      <c r="F121" s="205"/>
      <c r="G121" s="45"/>
      <c r="H121">
        <f t="shared" si="52"/>
        <v>0</v>
      </c>
      <c r="I121">
        <f t="shared" si="53"/>
        <v>0</v>
      </c>
      <c r="P121" s="4" t="str">
        <f t="shared" si="54"/>
        <v>Income, if any</v>
      </c>
      <c r="Q121" s="52" t="str">
        <f t="shared" si="55"/>
        <v/>
      </c>
    </row>
    <row r="122" spans="1:17" x14ac:dyDescent="0.25">
      <c r="A122" s="208" t="s">
        <v>303</v>
      </c>
      <c r="B122" s="204"/>
      <c r="C122" s="202">
        <f t="shared" si="51"/>
        <v>0</v>
      </c>
      <c r="D122" s="202">
        <f t="shared" si="56"/>
        <v>0</v>
      </c>
      <c r="E122" s="205"/>
      <c r="F122" s="205"/>
      <c r="G122" s="45"/>
      <c r="H122">
        <f t="shared" si="52"/>
        <v>0</v>
      </c>
      <c r="I122">
        <f t="shared" si="53"/>
        <v>0</v>
      </c>
      <c r="P122" s="4" t="str">
        <f t="shared" si="54"/>
        <v>Audit costs</v>
      </c>
      <c r="Q122" s="52" t="str">
        <f t="shared" si="55"/>
        <v/>
      </c>
    </row>
    <row r="123" spans="1:17" x14ac:dyDescent="0.25">
      <c r="A123" s="207" t="s">
        <v>304</v>
      </c>
      <c r="B123" s="200">
        <f>SUM(B116:B122)</f>
        <v>0</v>
      </c>
      <c r="C123" s="202">
        <f>SUM(C116:C122)</f>
        <v>0</v>
      </c>
      <c r="D123" s="202">
        <f>SUM(D116:D122)</f>
        <v>0</v>
      </c>
      <c r="E123" s="202">
        <f>SUM(E116:E122)</f>
        <v>0</v>
      </c>
      <c r="F123" s="202">
        <f>SUM(F116:F122)</f>
        <v>0</v>
      </c>
      <c r="G123" s="23">
        <f t="shared" ref="G123" si="57">SUM(G116:G122)</f>
        <v>0</v>
      </c>
      <c r="H123">
        <f>SUM(H116:H122)</f>
        <v>0</v>
      </c>
      <c r="I123">
        <f t="shared" si="53"/>
        <v>0</v>
      </c>
      <c r="P123" s="4" t="str">
        <f t="shared" si="54"/>
        <v>Total excl. OH</v>
      </c>
      <c r="Q123" s="52" t="str">
        <f t="shared" si="55"/>
        <v/>
      </c>
    </row>
    <row r="124" spans="1:17" x14ac:dyDescent="0.25">
      <c r="A124" s="207" t="s">
        <v>1</v>
      </c>
      <c r="B124" s="204"/>
      <c r="C124" s="202">
        <f>IFERROR(IF($G$112="",IF(E124="",B124*$E$112,E124),IF(E124="",B124*$G$112,E124)),0)</f>
        <v>0</v>
      </c>
      <c r="D124" s="202">
        <f>IFERROR(B124-C124-F124,0)</f>
        <v>0</v>
      </c>
      <c r="E124" s="205"/>
      <c r="F124" s="205"/>
      <c r="G124" s="45"/>
      <c r="H124">
        <f>IF(B124="",0,B124)</f>
        <v>0</v>
      </c>
      <c r="I124">
        <f t="shared" si="53"/>
        <v>0</v>
      </c>
      <c r="P124" s="4" t="str">
        <f t="shared" si="54"/>
        <v>OH</v>
      </c>
      <c r="Q124" s="52" t="str">
        <f t="shared" si="55"/>
        <v/>
      </c>
    </row>
    <row r="125" spans="1:17" ht="15.75" thickBot="1" x14ac:dyDescent="0.3">
      <c r="A125" s="209" t="s">
        <v>4</v>
      </c>
      <c r="B125" s="201">
        <f>SUM(B116:B122)+B124</f>
        <v>0</v>
      </c>
      <c r="C125" s="203">
        <f>SUM(C116:C122)+C124</f>
        <v>0</v>
      </c>
      <c r="D125" s="203">
        <f>SUM(D116:D122)+D124</f>
        <v>0</v>
      </c>
      <c r="E125" s="203">
        <f>SUM(E116:E122)+E124</f>
        <v>0</v>
      </c>
      <c r="F125" s="203">
        <f>SUM(F116:F122)+F124</f>
        <v>0</v>
      </c>
      <c r="G125" s="24">
        <f t="shared" ref="G125" si="58">SUM(G116:G122)+G124</f>
        <v>0</v>
      </c>
      <c r="H125">
        <f>SUM(H116:H122)+H124</f>
        <v>0</v>
      </c>
      <c r="I125">
        <f t="shared" si="53"/>
        <v>0</v>
      </c>
      <c r="J125" s="21"/>
      <c r="K125" s="21"/>
      <c r="L125" s="21"/>
      <c r="M125" s="21"/>
      <c r="N125" s="21"/>
      <c r="O125" s="21"/>
      <c r="P125" s="7" t="str">
        <f t="shared" si="54"/>
        <v>Total</v>
      </c>
      <c r="Q125" s="53" t="str">
        <f t="shared" si="55"/>
        <v/>
      </c>
    </row>
    <row r="127" spans="1:17" x14ac:dyDescent="0.25">
      <c r="A127" s="9" t="s">
        <v>305</v>
      </c>
      <c r="B127" s="11"/>
      <c r="C127" s="26" t="s">
        <v>312</v>
      </c>
      <c r="D127" s="9" t="s">
        <v>308</v>
      </c>
      <c r="E127" s="272"/>
      <c r="F127" s="272"/>
    </row>
    <row r="128" spans="1:17" x14ac:dyDescent="0.25">
      <c r="A128" s="9" t="s">
        <v>306</v>
      </c>
      <c r="B128" s="10"/>
      <c r="C128" s="46">
        <f>IF(IF(G128="",E128,G128)="",0,IF(G128="",E128,G128))</f>
        <v>0</v>
      </c>
      <c r="D128" s="9" t="s">
        <v>372</v>
      </c>
      <c r="E128" s="12" t="str">
        <f>_xlfn.IFNA(VLOOKUP(B128,'List of subsidy rates'!$A:$K,MATCH(CONCATENATE(E127," - ",$H$1),'List of subsidy rates'!$A$1:$K$1,0),FALSE),"")</f>
        <v/>
      </c>
      <c r="F128" s="9" t="s">
        <v>373</v>
      </c>
      <c r="G128" s="160"/>
      <c r="H128">
        <f>ROUND(IF(E127="",0,IF(LEFT(E127,6)="Public",B139*0.44,B132*0.3)),2)</f>
        <v>0</v>
      </c>
    </row>
    <row r="129" spans="1:17" x14ac:dyDescent="0.25">
      <c r="A129" s="9" t="s">
        <v>375</v>
      </c>
      <c r="B129" s="164" t="str">
        <f>IF(E127="","",IF(E127="Public research and knowledge dissemination organization",0.44,0.3))</f>
        <v/>
      </c>
      <c r="C129" s="9" t="s">
        <v>349</v>
      </c>
      <c r="D129" s="163" t="str">
        <f>IF(E127="","",IF(LEFT(E127,6)="Public",B139*0.44-B140,B132*0.3-B140))</f>
        <v/>
      </c>
      <c r="E129" s="161"/>
      <c r="F129" s="9"/>
      <c r="G129" s="162"/>
    </row>
    <row r="130" spans="1:17" ht="15.75" thickBot="1" x14ac:dyDescent="0.3"/>
    <row r="131" spans="1:17" ht="30.75" thickBot="1" x14ac:dyDescent="0.3">
      <c r="A131" t="str">
        <f>IF(B141&gt;0,"Ja","")</f>
        <v/>
      </c>
      <c r="B131" s="13" t="s">
        <v>292</v>
      </c>
      <c r="C131" s="196" t="s">
        <v>293</v>
      </c>
      <c r="D131" s="196" t="s">
        <v>294</v>
      </c>
      <c r="E131" s="196" t="s">
        <v>345</v>
      </c>
      <c r="F131" s="196" t="s">
        <v>295</v>
      </c>
      <c r="G131" s="14" t="s">
        <v>296</v>
      </c>
      <c r="J131" s="25" t="s">
        <v>351</v>
      </c>
      <c r="P131" t="str">
        <f>IF(Q141="","",IF(RIGHT(E127,10)="Virksomhed",IF(SUM(Q132:Q140)/COUNT(Q132:Q140)&lt;&gt;Q141,1,""),""))</f>
        <v/>
      </c>
      <c r="Q131" s="26" t="s">
        <v>374</v>
      </c>
    </row>
    <row r="132" spans="1:17" x14ac:dyDescent="0.25">
      <c r="A132" s="206" t="s">
        <v>346</v>
      </c>
      <c r="B132" s="204"/>
      <c r="C132" s="202">
        <f t="shared" ref="C132:C138" si="59">IFERROR(IF($G$128="",IF(E132="",B132*$E$128,E132),IF(E132="",B132*$G$128,E132)),0)</f>
        <v>0</v>
      </c>
      <c r="D132" s="202">
        <f>IFERROR(B132-C132-F132,0)</f>
        <v>0</v>
      </c>
      <c r="E132" s="205"/>
      <c r="F132" s="205"/>
      <c r="G132" s="45"/>
      <c r="H132">
        <f t="shared" ref="H132:H138" si="60">IF(B132="",0,B132)</f>
        <v>0</v>
      </c>
      <c r="I132">
        <f t="shared" ref="I132:I141" si="61">IF($E$127&lt;&gt;"Public research and knowledge dissemination organization",0,IF(B132="",0,B132))</f>
        <v>0</v>
      </c>
      <c r="J132" s="20"/>
      <c r="K132" s="20"/>
      <c r="L132" s="20"/>
      <c r="M132" s="20"/>
      <c r="N132" s="20"/>
      <c r="O132" s="20"/>
      <c r="P132" s="1" t="str">
        <f t="shared" ref="P132:P141" si="62">A132</f>
        <v xml:space="preserve">Salary </v>
      </c>
      <c r="Q132" s="51" t="str">
        <f t="shared" ref="Q132:Q141" si="63">IFERROR(C132/B132,"")</f>
        <v/>
      </c>
    </row>
    <row r="133" spans="1:17" x14ac:dyDescent="0.25">
      <c r="A133" s="207" t="s">
        <v>298</v>
      </c>
      <c r="B133" s="204"/>
      <c r="C133" s="202">
        <f t="shared" si="59"/>
        <v>0</v>
      </c>
      <c r="D133" s="202">
        <f t="shared" ref="D133:D138" si="64">IFERROR(B133-C133-F133,0)</f>
        <v>0</v>
      </c>
      <c r="E133" s="205"/>
      <c r="F133" s="205"/>
      <c r="G133" s="45"/>
      <c r="H133">
        <f t="shared" si="60"/>
        <v>0</v>
      </c>
      <c r="I133">
        <f t="shared" si="61"/>
        <v>0</v>
      </c>
      <c r="P133" s="4" t="str">
        <f t="shared" si="62"/>
        <v>External assistance</v>
      </c>
      <c r="Q133" s="52" t="str">
        <f t="shared" si="63"/>
        <v/>
      </c>
    </row>
    <row r="134" spans="1:17" x14ac:dyDescent="0.25">
      <c r="A134" s="207" t="s">
        <v>299</v>
      </c>
      <c r="B134" s="204"/>
      <c r="C134" s="202">
        <f t="shared" si="59"/>
        <v>0</v>
      </c>
      <c r="D134" s="202">
        <f t="shared" si="64"/>
        <v>0</v>
      </c>
      <c r="E134" s="205"/>
      <c r="F134" s="205"/>
      <c r="G134" s="45"/>
      <c r="H134">
        <f t="shared" si="60"/>
        <v>0</v>
      </c>
      <c r="I134">
        <f t="shared" si="61"/>
        <v>0</v>
      </c>
      <c r="P134" s="4" t="str">
        <f t="shared" si="62"/>
        <v>Other costs</v>
      </c>
      <c r="Q134" s="52" t="str">
        <f t="shared" si="63"/>
        <v/>
      </c>
    </row>
    <row r="135" spans="1:17" x14ac:dyDescent="0.25">
      <c r="A135" s="207" t="s">
        <v>300</v>
      </c>
      <c r="B135" s="204"/>
      <c r="C135" s="202">
        <f t="shared" si="59"/>
        <v>0</v>
      </c>
      <c r="D135" s="202">
        <f t="shared" si="64"/>
        <v>0</v>
      </c>
      <c r="E135" s="205"/>
      <c r="F135" s="205"/>
      <c r="G135" s="45"/>
      <c r="H135">
        <f t="shared" si="60"/>
        <v>0</v>
      </c>
      <c r="I135">
        <f t="shared" si="61"/>
        <v>0</v>
      </c>
      <c r="P135" s="4" t="str">
        <f t="shared" si="62"/>
        <v>Apparatus/equipment</v>
      </c>
      <c r="Q135" s="52" t="str">
        <f t="shared" si="63"/>
        <v/>
      </c>
    </row>
    <row r="136" spans="1:17" x14ac:dyDescent="0.25">
      <c r="A136" s="207" t="s">
        <v>301</v>
      </c>
      <c r="B136" s="204"/>
      <c r="C136" s="202">
        <f t="shared" si="59"/>
        <v>0</v>
      </c>
      <c r="D136" s="202">
        <f t="shared" si="64"/>
        <v>0</v>
      </c>
      <c r="E136" s="205"/>
      <c r="F136" s="205"/>
      <c r="G136" s="45"/>
      <c r="H136">
        <f t="shared" si="60"/>
        <v>0</v>
      </c>
      <c r="I136">
        <f t="shared" si="61"/>
        <v>0</v>
      </c>
      <c r="P136" s="4" t="str">
        <f t="shared" si="62"/>
        <v>Scrap value</v>
      </c>
      <c r="Q136" s="52" t="str">
        <f t="shared" si="63"/>
        <v/>
      </c>
    </row>
    <row r="137" spans="1:17" x14ac:dyDescent="0.25">
      <c r="A137" s="207" t="s">
        <v>302</v>
      </c>
      <c r="B137" s="204"/>
      <c r="C137" s="202">
        <f t="shared" si="59"/>
        <v>0</v>
      </c>
      <c r="D137" s="202">
        <f t="shared" si="64"/>
        <v>0</v>
      </c>
      <c r="E137" s="205"/>
      <c r="F137" s="205"/>
      <c r="G137" s="45"/>
      <c r="H137">
        <f t="shared" si="60"/>
        <v>0</v>
      </c>
      <c r="I137">
        <f t="shared" si="61"/>
        <v>0</v>
      </c>
      <c r="P137" s="4" t="str">
        <f t="shared" si="62"/>
        <v>Income, if any</v>
      </c>
      <c r="Q137" s="52" t="str">
        <f t="shared" si="63"/>
        <v/>
      </c>
    </row>
    <row r="138" spans="1:17" x14ac:dyDescent="0.25">
      <c r="A138" s="208" t="s">
        <v>303</v>
      </c>
      <c r="B138" s="204"/>
      <c r="C138" s="202">
        <f t="shared" si="59"/>
        <v>0</v>
      </c>
      <c r="D138" s="202">
        <f t="shared" si="64"/>
        <v>0</v>
      </c>
      <c r="E138" s="205"/>
      <c r="F138" s="205"/>
      <c r="G138" s="45"/>
      <c r="H138">
        <f t="shared" si="60"/>
        <v>0</v>
      </c>
      <c r="I138">
        <f t="shared" si="61"/>
        <v>0</v>
      </c>
      <c r="P138" s="4" t="str">
        <f t="shared" si="62"/>
        <v>Audit costs</v>
      </c>
      <c r="Q138" s="52" t="str">
        <f t="shared" si="63"/>
        <v/>
      </c>
    </row>
    <row r="139" spans="1:17" x14ac:dyDescent="0.25">
      <c r="A139" s="207" t="s">
        <v>304</v>
      </c>
      <c r="B139" s="200">
        <f>SUM(B132:B138)</f>
        <v>0</v>
      </c>
      <c r="C139" s="202">
        <f>SUM(C132:C138)</f>
        <v>0</v>
      </c>
      <c r="D139" s="202">
        <f>SUM(D132:D138)</f>
        <v>0</v>
      </c>
      <c r="E139" s="202">
        <f>SUM(E132:E138)</f>
        <v>0</v>
      </c>
      <c r="F139" s="202">
        <f>SUM(F132:F138)</f>
        <v>0</v>
      </c>
      <c r="G139" s="23">
        <f t="shared" ref="G139" si="65">SUM(G132:G138)</f>
        <v>0</v>
      </c>
      <c r="H139">
        <f>SUM(H132:H138)</f>
        <v>0</v>
      </c>
      <c r="I139">
        <f t="shared" si="61"/>
        <v>0</v>
      </c>
      <c r="P139" s="4" t="str">
        <f t="shared" si="62"/>
        <v>Total excl. OH</v>
      </c>
      <c r="Q139" s="52" t="str">
        <f t="shared" si="63"/>
        <v/>
      </c>
    </row>
    <row r="140" spans="1:17" x14ac:dyDescent="0.25">
      <c r="A140" s="207" t="s">
        <v>1</v>
      </c>
      <c r="B140" s="204"/>
      <c r="C140" s="202">
        <f>IFERROR(IF($G$128="",IF(E140="",B140*$E$128,E140),IF(E140="",B140*$G$128,E140)),0)</f>
        <v>0</v>
      </c>
      <c r="D140" s="202">
        <f>IFERROR(B140-C140-F140,0)</f>
        <v>0</v>
      </c>
      <c r="E140" s="205"/>
      <c r="F140" s="205"/>
      <c r="G140" s="45"/>
      <c r="H140">
        <f>IF(B140="",0,B140)</f>
        <v>0</v>
      </c>
      <c r="I140">
        <f t="shared" si="61"/>
        <v>0</v>
      </c>
      <c r="P140" s="4" t="str">
        <f t="shared" si="62"/>
        <v>OH</v>
      </c>
      <c r="Q140" s="52" t="str">
        <f t="shared" si="63"/>
        <v/>
      </c>
    </row>
    <row r="141" spans="1:17" ht="15.75" thickBot="1" x14ac:dyDescent="0.3">
      <c r="A141" s="209" t="s">
        <v>4</v>
      </c>
      <c r="B141" s="201">
        <f>SUM(B132:B138)+B140</f>
        <v>0</v>
      </c>
      <c r="C141" s="203">
        <f>SUM(C132:C138)+C140</f>
        <v>0</v>
      </c>
      <c r="D141" s="203">
        <f>SUM(D132:D138)+D140</f>
        <v>0</v>
      </c>
      <c r="E141" s="203">
        <f>SUM(E132:E138)+E140</f>
        <v>0</v>
      </c>
      <c r="F141" s="203">
        <f>SUM(F132:F138)+F140</f>
        <v>0</v>
      </c>
      <c r="G141" s="24">
        <f t="shared" ref="G141" si="66">SUM(G132:G138)+G140</f>
        <v>0</v>
      </c>
      <c r="H141">
        <f>SUM(H132:H138)+H140</f>
        <v>0</v>
      </c>
      <c r="I141">
        <f t="shared" si="61"/>
        <v>0</v>
      </c>
      <c r="J141" s="21"/>
      <c r="K141" s="21"/>
      <c r="L141" s="21"/>
      <c r="M141" s="21"/>
      <c r="N141" s="21"/>
      <c r="O141" s="21"/>
      <c r="P141" s="7" t="str">
        <f t="shared" si="62"/>
        <v>Total</v>
      </c>
      <c r="Q141" s="53" t="str">
        <f t="shared" si="63"/>
        <v/>
      </c>
    </row>
    <row r="143" spans="1:17" x14ac:dyDescent="0.25">
      <c r="A143" s="9" t="s">
        <v>305</v>
      </c>
      <c r="B143" s="11"/>
      <c r="C143" s="26" t="s">
        <v>313</v>
      </c>
      <c r="D143" s="9" t="s">
        <v>308</v>
      </c>
      <c r="E143" s="272"/>
      <c r="F143" s="272"/>
    </row>
    <row r="144" spans="1:17" x14ac:dyDescent="0.25">
      <c r="A144" s="9" t="s">
        <v>306</v>
      </c>
      <c r="B144" s="10"/>
      <c r="C144" s="46">
        <f>IF(IF(G144="",E144,G144)="",0,IF(G144="",E144,G144))</f>
        <v>0</v>
      </c>
      <c r="D144" s="9" t="s">
        <v>372</v>
      </c>
      <c r="E144" s="12" t="str">
        <f>_xlfn.IFNA(VLOOKUP(B144,'List of subsidy rates'!$A:$K,MATCH(CONCATENATE(E143," - ",$H$1),'List of subsidy rates'!$A$1:$K$1,0),FALSE),"")</f>
        <v/>
      </c>
      <c r="F144" s="9" t="s">
        <v>373</v>
      </c>
      <c r="G144" s="160"/>
      <c r="H144">
        <f>ROUND(IF(E143="",0,IF(LEFT(E143,6)="Public",B155*0.44,B148*0.3)),2)</f>
        <v>0</v>
      </c>
    </row>
    <row r="145" spans="1:17" x14ac:dyDescent="0.25">
      <c r="A145" s="9" t="s">
        <v>375</v>
      </c>
      <c r="B145" s="164" t="str">
        <f>IF(E143="","",IF(E143="Public research and knowledge dissemination organization",0.44,0.3))</f>
        <v/>
      </c>
      <c r="C145" s="9" t="s">
        <v>349</v>
      </c>
      <c r="D145" s="163" t="str">
        <f>IF(E143="","",IF(LEFT(E143,6)="Public",B155*0.44-B156,B148*0.3-B156))</f>
        <v/>
      </c>
      <c r="E145" s="161"/>
      <c r="F145" s="9"/>
      <c r="G145" s="162"/>
    </row>
    <row r="146" spans="1:17" ht="15.75" thickBot="1" x14ac:dyDescent="0.3"/>
    <row r="147" spans="1:17" ht="30.75" thickBot="1" x14ac:dyDescent="0.3">
      <c r="A147" t="str">
        <f>IF(B157&gt;0,"Ja","")</f>
        <v/>
      </c>
      <c r="B147" s="13" t="s">
        <v>292</v>
      </c>
      <c r="C147" s="196" t="s">
        <v>293</v>
      </c>
      <c r="D147" s="196" t="s">
        <v>294</v>
      </c>
      <c r="E147" s="196" t="s">
        <v>345</v>
      </c>
      <c r="F147" s="196" t="s">
        <v>295</v>
      </c>
      <c r="G147" s="14" t="s">
        <v>296</v>
      </c>
      <c r="J147" s="25" t="s">
        <v>351</v>
      </c>
      <c r="P147" t="str">
        <f>IF(Q157="","",IF(RIGHT(E143,10)="Virksomhed",IF(SUM(Q148:Q156)/COUNT(Q148:Q156)&lt;&gt;Q157,1,""),""))</f>
        <v/>
      </c>
      <c r="Q147" s="26" t="s">
        <v>374</v>
      </c>
    </row>
    <row r="148" spans="1:17" x14ac:dyDescent="0.25">
      <c r="A148" s="206" t="s">
        <v>346</v>
      </c>
      <c r="B148" s="204"/>
      <c r="C148" s="202">
        <f t="shared" ref="C148:C154" si="67">IFERROR(IF($G$144="",IF(E148="",B148*$E$144,E148),IF(E148="",B148*$G$144,E148)),0)</f>
        <v>0</v>
      </c>
      <c r="D148" s="202">
        <f>IFERROR(B148-C148-F148,0)</f>
        <v>0</v>
      </c>
      <c r="E148" s="205"/>
      <c r="F148" s="205"/>
      <c r="G148" s="45"/>
      <c r="H148">
        <f t="shared" ref="H148:H154" si="68">IF(B148="",0,B148)</f>
        <v>0</v>
      </c>
      <c r="I148">
        <f t="shared" ref="I148:I157" si="69">IF($E$143&lt;&gt;"Public research and knowledge dissemination organization",0,IF(B148="",0,B148))</f>
        <v>0</v>
      </c>
      <c r="J148" s="20"/>
      <c r="K148" s="20"/>
      <c r="L148" s="20"/>
      <c r="M148" s="20"/>
      <c r="N148" s="20"/>
      <c r="O148" s="20"/>
      <c r="P148" s="1" t="str">
        <f t="shared" ref="P148:P157" si="70">A148</f>
        <v xml:space="preserve">Salary </v>
      </c>
      <c r="Q148" s="51" t="str">
        <f t="shared" ref="Q148:Q157" si="71">IFERROR(C148/B148,"")</f>
        <v/>
      </c>
    </row>
    <row r="149" spans="1:17" x14ac:dyDescent="0.25">
      <c r="A149" s="207" t="s">
        <v>298</v>
      </c>
      <c r="B149" s="204"/>
      <c r="C149" s="202">
        <f t="shared" si="67"/>
        <v>0</v>
      </c>
      <c r="D149" s="202">
        <f t="shared" ref="D149:D154" si="72">IFERROR(B149-C149-F149,0)</f>
        <v>0</v>
      </c>
      <c r="E149" s="205"/>
      <c r="F149" s="205"/>
      <c r="G149" s="45"/>
      <c r="H149">
        <f t="shared" si="68"/>
        <v>0</v>
      </c>
      <c r="I149">
        <f t="shared" si="69"/>
        <v>0</v>
      </c>
      <c r="P149" s="4" t="str">
        <f t="shared" si="70"/>
        <v>External assistance</v>
      </c>
      <c r="Q149" s="52" t="str">
        <f t="shared" si="71"/>
        <v/>
      </c>
    </row>
    <row r="150" spans="1:17" x14ac:dyDescent="0.25">
      <c r="A150" s="207" t="s">
        <v>299</v>
      </c>
      <c r="B150" s="204"/>
      <c r="C150" s="202">
        <f t="shared" si="67"/>
        <v>0</v>
      </c>
      <c r="D150" s="202">
        <f t="shared" si="72"/>
        <v>0</v>
      </c>
      <c r="E150" s="205"/>
      <c r="F150" s="205"/>
      <c r="G150" s="45"/>
      <c r="H150">
        <f t="shared" si="68"/>
        <v>0</v>
      </c>
      <c r="I150">
        <f t="shared" si="69"/>
        <v>0</v>
      </c>
      <c r="P150" s="4" t="str">
        <f t="shared" si="70"/>
        <v>Other costs</v>
      </c>
      <c r="Q150" s="52" t="str">
        <f t="shared" si="71"/>
        <v/>
      </c>
    </row>
    <row r="151" spans="1:17" x14ac:dyDescent="0.25">
      <c r="A151" s="207" t="s">
        <v>300</v>
      </c>
      <c r="B151" s="204"/>
      <c r="C151" s="202">
        <f t="shared" si="67"/>
        <v>0</v>
      </c>
      <c r="D151" s="202">
        <f t="shared" si="72"/>
        <v>0</v>
      </c>
      <c r="E151" s="205"/>
      <c r="F151" s="205"/>
      <c r="G151" s="45"/>
      <c r="H151">
        <f t="shared" si="68"/>
        <v>0</v>
      </c>
      <c r="I151">
        <f t="shared" si="69"/>
        <v>0</v>
      </c>
      <c r="P151" s="4" t="str">
        <f t="shared" si="70"/>
        <v>Apparatus/equipment</v>
      </c>
      <c r="Q151" s="52" t="str">
        <f t="shared" si="71"/>
        <v/>
      </c>
    </row>
    <row r="152" spans="1:17" x14ac:dyDescent="0.25">
      <c r="A152" s="207" t="s">
        <v>301</v>
      </c>
      <c r="B152" s="204"/>
      <c r="C152" s="202">
        <f t="shared" si="67"/>
        <v>0</v>
      </c>
      <c r="D152" s="202">
        <f t="shared" si="72"/>
        <v>0</v>
      </c>
      <c r="E152" s="205"/>
      <c r="F152" s="205"/>
      <c r="G152" s="45"/>
      <c r="H152">
        <f t="shared" si="68"/>
        <v>0</v>
      </c>
      <c r="I152">
        <f t="shared" si="69"/>
        <v>0</v>
      </c>
      <c r="P152" s="4" t="str">
        <f t="shared" si="70"/>
        <v>Scrap value</v>
      </c>
      <c r="Q152" s="52" t="str">
        <f t="shared" si="71"/>
        <v/>
      </c>
    </row>
    <row r="153" spans="1:17" x14ac:dyDescent="0.25">
      <c r="A153" s="207" t="s">
        <v>302</v>
      </c>
      <c r="B153" s="204"/>
      <c r="C153" s="202">
        <f t="shared" si="67"/>
        <v>0</v>
      </c>
      <c r="D153" s="202">
        <f t="shared" si="72"/>
        <v>0</v>
      </c>
      <c r="E153" s="205"/>
      <c r="F153" s="205"/>
      <c r="G153" s="45"/>
      <c r="H153">
        <f t="shared" si="68"/>
        <v>0</v>
      </c>
      <c r="I153">
        <f t="shared" si="69"/>
        <v>0</v>
      </c>
      <c r="P153" s="4" t="str">
        <f t="shared" si="70"/>
        <v>Income, if any</v>
      </c>
      <c r="Q153" s="52" t="str">
        <f t="shared" si="71"/>
        <v/>
      </c>
    </row>
    <row r="154" spans="1:17" x14ac:dyDescent="0.25">
      <c r="A154" s="208" t="s">
        <v>303</v>
      </c>
      <c r="B154" s="204"/>
      <c r="C154" s="202">
        <f t="shared" si="67"/>
        <v>0</v>
      </c>
      <c r="D154" s="202">
        <f t="shared" si="72"/>
        <v>0</v>
      </c>
      <c r="E154" s="205"/>
      <c r="F154" s="205"/>
      <c r="G154" s="45"/>
      <c r="H154">
        <f t="shared" si="68"/>
        <v>0</v>
      </c>
      <c r="I154">
        <f t="shared" si="69"/>
        <v>0</v>
      </c>
      <c r="P154" s="4" t="str">
        <f t="shared" si="70"/>
        <v>Audit costs</v>
      </c>
      <c r="Q154" s="52" t="str">
        <f t="shared" si="71"/>
        <v/>
      </c>
    </row>
    <row r="155" spans="1:17" x14ac:dyDescent="0.25">
      <c r="A155" s="207" t="s">
        <v>304</v>
      </c>
      <c r="B155" s="200">
        <f>SUM(B148:B154)</f>
        <v>0</v>
      </c>
      <c r="C155" s="202">
        <f>SUM(C148:C154)</f>
        <v>0</v>
      </c>
      <c r="D155" s="202">
        <f>SUM(D148:D154)</f>
        <v>0</v>
      </c>
      <c r="E155" s="202">
        <f>SUM(E148:E154)</f>
        <v>0</v>
      </c>
      <c r="F155" s="202">
        <f>SUM(F148:F154)</f>
        <v>0</v>
      </c>
      <c r="G155" s="23">
        <f t="shared" ref="G155" si="73">SUM(G148:G154)</f>
        <v>0</v>
      </c>
      <c r="H155">
        <f>SUM(H148:H154)</f>
        <v>0</v>
      </c>
      <c r="I155">
        <f t="shared" si="69"/>
        <v>0</v>
      </c>
      <c r="P155" s="4" t="str">
        <f t="shared" si="70"/>
        <v>Total excl. OH</v>
      </c>
      <c r="Q155" s="52" t="str">
        <f t="shared" si="71"/>
        <v/>
      </c>
    </row>
    <row r="156" spans="1:17" x14ac:dyDescent="0.25">
      <c r="A156" s="207" t="s">
        <v>1</v>
      </c>
      <c r="B156" s="204"/>
      <c r="C156" s="202">
        <f>IFERROR(IF($G$144="",IF(E156="",B156*$E$144,E156),IF(E156="",B156*$G$144,E156)),0)</f>
        <v>0</v>
      </c>
      <c r="D156" s="202">
        <f>IFERROR(B156-C156-F156,0)</f>
        <v>0</v>
      </c>
      <c r="E156" s="205"/>
      <c r="F156" s="205"/>
      <c r="G156" s="45"/>
      <c r="H156">
        <f>IF(B156="",0,B156)</f>
        <v>0</v>
      </c>
      <c r="I156">
        <f t="shared" si="69"/>
        <v>0</v>
      </c>
      <c r="P156" s="4" t="str">
        <f t="shared" si="70"/>
        <v>OH</v>
      </c>
      <c r="Q156" s="52" t="str">
        <f t="shared" si="71"/>
        <v/>
      </c>
    </row>
    <row r="157" spans="1:17" ht="15.75" thickBot="1" x14ac:dyDescent="0.3">
      <c r="A157" s="209" t="s">
        <v>4</v>
      </c>
      <c r="B157" s="201">
        <f>SUM(B148:B154)+B156</f>
        <v>0</v>
      </c>
      <c r="C157" s="203">
        <f>SUM(C148:C154)+C156</f>
        <v>0</v>
      </c>
      <c r="D157" s="203">
        <f>SUM(D148:D154)+D156</f>
        <v>0</v>
      </c>
      <c r="E157" s="203">
        <f>SUM(E148:E154)+E156</f>
        <v>0</v>
      </c>
      <c r="F157" s="203">
        <f>SUM(F148:F154)+F156</f>
        <v>0</v>
      </c>
      <c r="G157" s="24">
        <f t="shared" ref="G157" si="74">SUM(G148:G154)+G156</f>
        <v>0</v>
      </c>
      <c r="H157">
        <f>SUM(H148:H154)+H156</f>
        <v>0</v>
      </c>
      <c r="I157">
        <f t="shared" si="69"/>
        <v>0</v>
      </c>
      <c r="J157" s="21"/>
      <c r="K157" s="21"/>
      <c r="L157" s="21"/>
      <c r="M157" s="21"/>
      <c r="N157" s="21"/>
      <c r="O157" s="21"/>
      <c r="P157" s="7" t="str">
        <f t="shared" si="70"/>
        <v>Total</v>
      </c>
      <c r="Q157" s="53" t="str">
        <f t="shared" si="71"/>
        <v/>
      </c>
    </row>
    <row r="159" spans="1:17" x14ac:dyDescent="0.25">
      <c r="A159" s="9" t="s">
        <v>305</v>
      </c>
      <c r="B159" s="11"/>
      <c r="C159" s="26" t="s">
        <v>314</v>
      </c>
      <c r="D159" s="9" t="s">
        <v>308</v>
      </c>
      <c r="E159" s="272"/>
      <c r="F159" s="272"/>
    </row>
    <row r="160" spans="1:17" x14ac:dyDescent="0.25">
      <c r="A160" s="9" t="s">
        <v>306</v>
      </c>
      <c r="B160" s="10"/>
      <c r="C160" s="46">
        <f>IF(IF(G160="",E160,G160)="",0,IF(G160="",E160,G160))</f>
        <v>0</v>
      </c>
      <c r="D160" s="9" t="s">
        <v>372</v>
      </c>
      <c r="E160" s="12" t="str">
        <f>_xlfn.IFNA(VLOOKUP(B160,'List of subsidy rates'!$A:$K,MATCH(CONCATENATE(E159," - ",$H$1),'List of subsidy rates'!$A$1:$K$1,0),FALSE),"")</f>
        <v/>
      </c>
      <c r="F160" s="9" t="s">
        <v>373</v>
      </c>
      <c r="G160" s="160"/>
      <c r="H160">
        <f>ROUND(IF(E159="",0,IF(LEFT(E159,6)="Public",B171*0.44,B164*0.3)),2)</f>
        <v>0</v>
      </c>
    </row>
    <row r="161" spans="1:17" x14ac:dyDescent="0.25">
      <c r="A161" s="9" t="s">
        <v>375</v>
      </c>
      <c r="B161" s="164" t="str">
        <f>IF(E159="","",IF(E159="Public research and knowledge dissemination organization",0.44,0.3))</f>
        <v/>
      </c>
      <c r="C161" s="9" t="s">
        <v>349</v>
      </c>
      <c r="D161" s="163" t="str">
        <f>IF(E159="","",IF(LEFT(E159,6)="Public",B171*0.44-B172,B164*0.3-B172))</f>
        <v/>
      </c>
      <c r="E161" s="161"/>
      <c r="F161" s="9"/>
      <c r="G161" s="162"/>
    </row>
    <row r="162" spans="1:17" ht="15.75" thickBot="1" x14ac:dyDescent="0.3"/>
    <row r="163" spans="1:17" ht="30.75" thickBot="1" x14ac:dyDescent="0.3">
      <c r="A163" t="str">
        <f>IF(B173&gt;0,"Ja","")</f>
        <v/>
      </c>
      <c r="B163" s="13" t="s">
        <v>292</v>
      </c>
      <c r="C163" s="196" t="s">
        <v>293</v>
      </c>
      <c r="D163" s="196" t="s">
        <v>294</v>
      </c>
      <c r="E163" s="196" t="s">
        <v>345</v>
      </c>
      <c r="F163" s="196" t="s">
        <v>295</v>
      </c>
      <c r="G163" s="14" t="s">
        <v>296</v>
      </c>
      <c r="J163" s="25" t="s">
        <v>351</v>
      </c>
      <c r="P163" t="str">
        <f>IF(Q173="","",IF(RIGHT(E159,10)="Virksomhed",IF(SUM(Q164:Q172)/COUNT(Q164:Q172)&lt;&gt;Q173,1,""),""))</f>
        <v/>
      </c>
      <c r="Q163" s="26" t="s">
        <v>374</v>
      </c>
    </row>
    <row r="164" spans="1:17" x14ac:dyDescent="0.25">
      <c r="A164" s="206" t="s">
        <v>346</v>
      </c>
      <c r="B164" s="204"/>
      <c r="C164" s="202">
        <f t="shared" ref="C164:C170" si="75">IFERROR(IF($G$160="",IF(E164="",B164*$E$160,E164),IF(E164="",B164*$G$160,E164)),0)</f>
        <v>0</v>
      </c>
      <c r="D164" s="202">
        <f>IFERROR(B164-C164-F164,0)</f>
        <v>0</v>
      </c>
      <c r="E164" s="205"/>
      <c r="F164" s="205"/>
      <c r="G164" s="45"/>
      <c r="H164">
        <f t="shared" ref="H164:H170" si="76">IF(B164="",0,B164)</f>
        <v>0</v>
      </c>
      <c r="I164">
        <f t="shared" ref="I164:I173" si="77">IF($E$159&lt;&gt;"Public research and knowledge dissemination organization",0,IF(B164="",0,B164))</f>
        <v>0</v>
      </c>
      <c r="J164" s="20"/>
      <c r="K164" s="20"/>
      <c r="L164" s="20"/>
      <c r="M164" s="20"/>
      <c r="N164" s="20"/>
      <c r="O164" s="20"/>
      <c r="P164" s="1" t="str">
        <f t="shared" ref="P164:P173" si="78">A164</f>
        <v xml:space="preserve">Salary </v>
      </c>
      <c r="Q164" s="51" t="str">
        <f t="shared" ref="Q164:Q173" si="79">IFERROR(C164/B164,"")</f>
        <v/>
      </c>
    </row>
    <row r="165" spans="1:17" x14ac:dyDescent="0.25">
      <c r="A165" s="207" t="s">
        <v>298</v>
      </c>
      <c r="B165" s="204"/>
      <c r="C165" s="202">
        <f t="shared" si="75"/>
        <v>0</v>
      </c>
      <c r="D165" s="202">
        <f t="shared" ref="D165:D170" si="80">IFERROR(B165-C165-F165,0)</f>
        <v>0</v>
      </c>
      <c r="E165" s="205"/>
      <c r="F165" s="205"/>
      <c r="G165" s="45"/>
      <c r="H165">
        <f t="shared" si="76"/>
        <v>0</v>
      </c>
      <c r="I165">
        <f t="shared" si="77"/>
        <v>0</v>
      </c>
      <c r="P165" s="4" t="str">
        <f t="shared" si="78"/>
        <v>External assistance</v>
      </c>
      <c r="Q165" s="52" t="str">
        <f t="shared" si="79"/>
        <v/>
      </c>
    </row>
    <row r="166" spans="1:17" x14ac:dyDescent="0.25">
      <c r="A166" s="207" t="s">
        <v>299</v>
      </c>
      <c r="B166" s="204"/>
      <c r="C166" s="202">
        <f t="shared" si="75"/>
        <v>0</v>
      </c>
      <c r="D166" s="202">
        <f t="shared" si="80"/>
        <v>0</v>
      </c>
      <c r="E166" s="205"/>
      <c r="F166" s="205"/>
      <c r="G166" s="45"/>
      <c r="H166">
        <f t="shared" si="76"/>
        <v>0</v>
      </c>
      <c r="I166">
        <f t="shared" si="77"/>
        <v>0</v>
      </c>
      <c r="P166" s="4" t="str">
        <f t="shared" si="78"/>
        <v>Other costs</v>
      </c>
      <c r="Q166" s="52" t="str">
        <f t="shared" si="79"/>
        <v/>
      </c>
    </row>
    <row r="167" spans="1:17" x14ac:dyDescent="0.25">
      <c r="A167" s="207" t="s">
        <v>300</v>
      </c>
      <c r="B167" s="204"/>
      <c r="C167" s="202">
        <f t="shared" si="75"/>
        <v>0</v>
      </c>
      <c r="D167" s="202">
        <f t="shared" si="80"/>
        <v>0</v>
      </c>
      <c r="E167" s="205"/>
      <c r="F167" s="205"/>
      <c r="G167" s="45"/>
      <c r="H167">
        <f t="shared" si="76"/>
        <v>0</v>
      </c>
      <c r="I167">
        <f t="shared" si="77"/>
        <v>0</v>
      </c>
      <c r="P167" s="4" t="str">
        <f t="shared" si="78"/>
        <v>Apparatus/equipment</v>
      </c>
      <c r="Q167" s="52" t="str">
        <f t="shared" si="79"/>
        <v/>
      </c>
    </row>
    <row r="168" spans="1:17" x14ac:dyDescent="0.25">
      <c r="A168" s="207" t="s">
        <v>301</v>
      </c>
      <c r="B168" s="204"/>
      <c r="C168" s="202">
        <f t="shared" si="75"/>
        <v>0</v>
      </c>
      <c r="D168" s="202">
        <f t="shared" si="80"/>
        <v>0</v>
      </c>
      <c r="E168" s="205"/>
      <c r="F168" s="205"/>
      <c r="G168" s="45"/>
      <c r="H168">
        <f t="shared" si="76"/>
        <v>0</v>
      </c>
      <c r="I168">
        <f t="shared" si="77"/>
        <v>0</v>
      </c>
      <c r="P168" s="4" t="str">
        <f t="shared" si="78"/>
        <v>Scrap value</v>
      </c>
      <c r="Q168" s="52" t="str">
        <f t="shared" si="79"/>
        <v/>
      </c>
    </row>
    <row r="169" spans="1:17" x14ac:dyDescent="0.25">
      <c r="A169" s="207" t="s">
        <v>302</v>
      </c>
      <c r="B169" s="204"/>
      <c r="C169" s="202">
        <f t="shared" si="75"/>
        <v>0</v>
      </c>
      <c r="D169" s="202">
        <f t="shared" si="80"/>
        <v>0</v>
      </c>
      <c r="E169" s="205"/>
      <c r="F169" s="205"/>
      <c r="G169" s="45"/>
      <c r="H169">
        <f t="shared" si="76"/>
        <v>0</v>
      </c>
      <c r="I169">
        <f t="shared" si="77"/>
        <v>0</v>
      </c>
      <c r="P169" s="4" t="str">
        <f t="shared" si="78"/>
        <v>Income, if any</v>
      </c>
      <c r="Q169" s="52" t="str">
        <f t="shared" si="79"/>
        <v/>
      </c>
    </row>
    <row r="170" spans="1:17" x14ac:dyDescent="0.25">
      <c r="A170" s="208" t="s">
        <v>303</v>
      </c>
      <c r="B170" s="204"/>
      <c r="C170" s="202">
        <f t="shared" si="75"/>
        <v>0</v>
      </c>
      <c r="D170" s="202">
        <f t="shared" si="80"/>
        <v>0</v>
      </c>
      <c r="E170" s="205"/>
      <c r="F170" s="205"/>
      <c r="G170" s="45"/>
      <c r="H170">
        <f t="shared" si="76"/>
        <v>0</v>
      </c>
      <c r="I170">
        <f t="shared" si="77"/>
        <v>0</v>
      </c>
      <c r="P170" s="4" t="str">
        <f t="shared" si="78"/>
        <v>Audit costs</v>
      </c>
      <c r="Q170" s="52" t="str">
        <f t="shared" si="79"/>
        <v/>
      </c>
    </row>
    <row r="171" spans="1:17" x14ac:dyDescent="0.25">
      <c r="A171" s="207" t="s">
        <v>304</v>
      </c>
      <c r="B171" s="200">
        <f>SUM(B164:B170)</f>
        <v>0</v>
      </c>
      <c r="C171" s="202">
        <f>SUM(C164:C170)</f>
        <v>0</v>
      </c>
      <c r="D171" s="202">
        <f>SUM(D164:D170)</f>
        <v>0</v>
      </c>
      <c r="E171" s="202">
        <f>SUM(E164:E170)</f>
        <v>0</v>
      </c>
      <c r="F171" s="202">
        <f>SUM(F164:F170)</f>
        <v>0</v>
      </c>
      <c r="G171" s="23">
        <f t="shared" ref="G171" si="81">SUM(G164:G170)</f>
        <v>0</v>
      </c>
      <c r="H171">
        <f>SUM(H164:H170)</f>
        <v>0</v>
      </c>
      <c r="I171">
        <f t="shared" si="77"/>
        <v>0</v>
      </c>
      <c r="P171" s="4" t="str">
        <f t="shared" si="78"/>
        <v>Total excl. OH</v>
      </c>
      <c r="Q171" s="52" t="str">
        <f t="shared" si="79"/>
        <v/>
      </c>
    </row>
    <row r="172" spans="1:17" x14ac:dyDescent="0.25">
      <c r="A172" s="207" t="s">
        <v>1</v>
      </c>
      <c r="B172" s="204"/>
      <c r="C172" s="202">
        <f>IFERROR(IF($G$160="",IF(E172="",B172*$E$160,E172),IF(E172="",B172*$G$160,E172)),0)</f>
        <v>0</v>
      </c>
      <c r="D172" s="202">
        <f>IFERROR(B172-C172-F172,0)</f>
        <v>0</v>
      </c>
      <c r="E172" s="205"/>
      <c r="F172" s="205"/>
      <c r="G172" s="45"/>
      <c r="H172">
        <f>IF(B172="",0,B172)</f>
        <v>0</v>
      </c>
      <c r="I172">
        <f t="shared" si="77"/>
        <v>0</v>
      </c>
      <c r="P172" s="4" t="str">
        <f t="shared" si="78"/>
        <v>OH</v>
      </c>
      <c r="Q172" s="52" t="str">
        <f t="shared" si="79"/>
        <v/>
      </c>
    </row>
    <row r="173" spans="1:17" ht="15.75" thickBot="1" x14ac:dyDescent="0.3">
      <c r="A173" s="209" t="s">
        <v>4</v>
      </c>
      <c r="B173" s="201">
        <f>SUM(B164:B170)+B172</f>
        <v>0</v>
      </c>
      <c r="C173" s="203">
        <f>SUM(C164:C170)+C172</f>
        <v>0</v>
      </c>
      <c r="D173" s="203">
        <f>SUM(D164:D170)+D172</f>
        <v>0</v>
      </c>
      <c r="E173" s="203">
        <f>SUM(E164:E170)+E172</f>
        <v>0</v>
      </c>
      <c r="F173" s="203">
        <f>SUM(F164:F170)+F172</f>
        <v>0</v>
      </c>
      <c r="G173" s="24">
        <f t="shared" ref="G173" si="82">SUM(G164:G170)+G172</f>
        <v>0</v>
      </c>
      <c r="H173">
        <f>SUM(H164:H170)+H172</f>
        <v>0</v>
      </c>
      <c r="I173">
        <f t="shared" si="77"/>
        <v>0</v>
      </c>
      <c r="J173" s="21"/>
      <c r="K173" s="21"/>
      <c r="L173" s="21"/>
      <c r="M173" s="21"/>
      <c r="N173" s="21"/>
      <c r="O173" s="21"/>
      <c r="P173" s="7" t="str">
        <f t="shared" si="78"/>
        <v>Total</v>
      </c>
      <c r="Q173" s="53" t="str">
        <f t="shared" si="79"/>
        <v/>
      </c>
    </row>
    <row r="175" spans="1:17" x14ac:dyDescent="0.25">
      <c r="A175" s="9" t="s">
        <v>305</v>
      </c>
      <c r="B175" s="11"/>
      <c r="C175" s="26" t="s">
        <v>315</v>
      </c>
      <c r="D175" s="9" t="s">
        <v>308</v>
      </c>
      <c r="E175" s="272"/>
      <c r="F175" s="272"/>
    </row>
    <row r="176" spans="1:17" x14ac:dyDescent="0.25">
      <c r="A176" s="9" t="s">
        <v>306</v>
      </c>
      <c r="B176" s="10"/>
      <c r="C176" s="46">
        <f>IF(IF(G176="",E176,G176)="",0,IF(G176="",E176,G176))</f>
        <v>0</v>
      </c>
      <c r="D176" s="9" t="s">
        <v>372</v>
      </c>
      <c r="E176" s="12" t="str">
        <f>_xlfn.IFNA(VLOOKUP(B176,'List of subsidy rates'!$A:$K,MATCH(CONCATENATE(E175," - ",$H$1),'List of subsidy rates'!$A$1:$K$1,0),FALSE),"")</f>
        <v/>
      </c>
      <c r="F176" s="9" t="s">
        <v>373</v>
      </c>
      <c r="G176" s="160"/>
      <c r="H176">
        <f>ROUND(IF(E175="",0,IF(LEFT(E175,6)="Public",B187*0.44,B180*0.3)),2)</f>
        <v>0</v>
      </c>
    </row>
    <row r="177" spans="1:17" x14ac:dyDescent="0.25">
      <c r="A177" s="9" t="s">
        <v>375</v>
      </c>
      <c r="B177" s="164" t="str">
        <f>IF(E175="","",IF(E175="Public research and knowledge dissemination organization",0.44,0.3))</f>
        <v/>
      </c>
      <c r="C177" s="9" t="s">
        <v>349</v>
      </c>
      <c r="D177" s="163" t="str">
        <f>IF(E175="","",IF(LEFT(E175,6)="Public",B187*0.44-B188,B180*0.3-B188))</f>
        <v/>
      </c>
      <c r="E177" s="161"/>
      <c r="F177" s="9"/>
      <c r="G177" s="162"/>
    </row>
    <row r="178" spans="1:17" ht="15.75" thickBot="1" x14ac:dyDescent="0.3"/>
    <row r="179" spans="1:17" ht="30.75" thickBot="1" x14ac:dyDescent="0.3">
      <c r="A179" t="str">
        <f>IF(B189&gt;0,"Ja","")</f>
        <v/>
      </c>
      <c r="B179" s="13" t="s">
        <v>292</v>
      </c>
      <c r="C179" s="196" t="s">
        <v>293</v>
      </c>
      <c r="D179" s="196" t="s">
        <v>294</v>
      </c>
      <c r="E179" s="196" t="s">
        <v>345</v>
      </c>
      <c r="F179" s="196" t="s">
        <v>295</v>
      </c>
      <c r="G179" s="14" t="s">
        <v>296</v>
      </c>
      <c r="J179" s="25" t="s">
        <v>351</v>
      </c>
      <c r="P179" t="str">
        <f>IF(Q189="","",IF(RIGHT(E175,10)="Virksomhed",IF(SUM(Q180:Q188)/COUNT(Q180:Q188)&lt;&gt;Q189,1,""),""))</f>
        <v/>
      </c>
      <c r="Q179" s="26" t="s">
        <v>374</v>
      </c>
    </row>
    <row r="180" spans="1:17" x14ac:dyDescent="0.25">
      <c r="A180" s="206" t="s">
        <v>346</v>
      </c>
      <c r="B180" s="204"/>
      <c r="C180" s="202">
        <f t="shared" ref="C180:C186" si="83">IFERROR(IF($G$176="",IF(E180="",B180*$E$176,E180),IF(E180="",B180*$G$176,E180)),0)</f>
        <v>0</v>
      </c>
      <c r="D180" s="202">
        <f>IFERROR(B180-C180-F180,0)</f>
        <v>0</v>
      </c>
      <c r="E180" s="205"/>
      <c r="F180" s="205"/>
      <c r="G180" s="45"/>
      <c r="H180">
        <f t="shared" ref="H180:H186" si="84">IF(B180="",0,B180)</f>
        <v>0</v>
      </c>
      <c r="I180">
        <f t="shared" ref="I180:I189" si="85">IF($E$175&lt;&gt;"Public research and knowledge dissemination organization",0,IF(B180="",0,B180))</f>
        <v>0</v>
      </c>
      <c r="J180" s="20"/>
      <c r="K180" s="20"/>
      <c r="L180" s="20"/>
      <c r="M180" s="20"/>
      <c r="N180" s="20"/>
      <c r="O180" s="20"/>
      <c r="P180" s="1" t="str">
        <f t="shared" ref="P180:P189" si="86">A180</f>
        <v xml:space="preserve">Salary </v>
      </c>
      <c r="Q180" s="51" t="str">
        <f t="shared" ref="Q180:Q189" si="87">IFERROR(C180/B180,"")</f>
        <v/>
      </c>
    </row>
    <row r="181" spans="1:17" x14ac:dyDescent="0.25">
      <c r="A181" s="207" t="s">
        <v>298</v>
      </c>
      <c r="B181" s="204"/>
      <c r="C181" s="202">
        <f t="shared" si="83"/>
        <v>0</v>
      </c>
      <c r="D181" s="202">
        <f t="shared" ref="D181:D186" si="88">IFERROR(B181-C181-F181,0)</f>
        <v>0</v>
      </c>
      <c r="E181" s="205"/>
      <c r="F181" s="205"/>
      <c r="G181" s="45"/>
      <c r="H181">
        <f t="shared" si="84"/>
        <v>0</v>
      </c>
      <c r="I181">
        <f t="shared" si="85"/>
        <v>0</v>
      </c>
      <c r="P181" s="4" t="str">
        <f t="shared" si="86"/>
        <v>External assistance</v>
      </c>
      <c r="Q181" s="52" t="str">
        <f t="shared" si="87"/>
        <v/>
      </c>
    </row>
    <row r="182" spans="1:17" x14ac:dyDescent="0.25">
      <c r="A182" s="207" t="s">
        <v>299</v>
      </c>
      <c r="B182" s="204"/>
      <c r="C182" s="202">
        <f t="shared" si="83"/>
        <v>0</v>
      </c>
      <c r="D182" s="202">
        <f t="shared" si="88"/>
        <v>0</v>
      </c>
      <c r="E182" s="205"/>
      <c r="F182" s="205"/>
      <c r="G182" s="45"/>
      <c r="H182">
        <f t="shared" si="84"/>
        <v>0</v>
      </c>
      <c r="I182">
        <f t="shared" si="85"/>
        <v>0</v>
      </c>
      <c r="P182" s="4" t="str">
        <f t="shared" si="86"/>
        <v>Other costs</v>
      </c>
      <c r="Q182" s="52" t="str">
        <f t="shared" si="87"/>
        <v/>
      </c>
    </row>
    <row r="183" spans="1:17" x14ac:dyDescent="0.25">
      <c r="A183" s="207" t="s">
        <v>300</v>
      </c>
      <c r="B183" s="204"/>
      <c r="C183" s="202">
        <f t="shared" si="83"/>
        <v>0</v>
      </c>
      <c r="D183" s="202">
        <f t="shared" si="88"/>
        <v>0</v>
      </c>
      <c r="E183" s="205"/>
      <c r="F183" s="205"/>
      <c r="G183" s="45"/>
      <c r="H183">
        <f t="shared" si="84"/>
        <v>0</v>
      </c>
      <c r="I183">
        <f t="shared" si="85"/>
        <v>0</v>
      </c>
      <c r="P183" s="4" t="str">
        <f t="shared" si="86"/>
        <v>Apparatus/equipment</v>
      </c>
      <c r="Q183" s="52" t="str">
        <f t="shared" si="87"/>
        <v/>
      </c>
    </row>
    <row r="184" spans="1:17" x14ac:dyDescent="0.25">
      <c r="A184" s="207" t="s">
        <v>301</v>
      </c>
      <c r="B184" s="204"/>
      <c r="C184" s="202">
        <f t="shared" si="83"/>
        <v>0</v>
      </c>
      <c r="D184" s="202">
        <f t="shared" si="88"/>
        <v>0</v>
      </c>
      <c r="E184" s="205"/>
      <c r="F184" s="205"/>
      <c r="G184" s="45"/>
      <c r="H184">
        <f t="shared" si="84"/>
        <v>0</v>
      </c>
      <c r="I184">
        <f t="shared" si="85"/>
        <v>0</v>
      </c>
      <c r="P184" s="4" t="str">
        <f t="shared" si="86"/>
        <v>Scrap value</v>
      </c>
      <c r="Q184" s="52" t="str">
        <f t="shared" si="87"/>
        <v/>
      </c>
    </row>
    <row r="185" spans="1:17" x14ac:dyDescent="0.25">
      <c r="A185" s="207" t="s">
        <v>302</v>
      </c>
      <c r="B185" s="204"/>
      <c r="C185" s="202">
        <f t="shared" si="83"/>
        <v>0</v>
      </c>
      <c r="D185" s="202">
        <f t="shared" si="88"/>
        <v>0</v>
      </c>
      <c r="E185" s="205"/>
      <c r="F185" s="205"/>
      <c r="G185" s="45"/>
      <c r="H185">
        <f t="shared" si="84"/>
        <v>0</v>
      </c>
      <c r="I185">
        <f t="shared" si="85"/>
        <v>0</v>
      </c>
      <c r="P185" s="4" t="str">
        <f t="shared" si="86"/>
        <v>Income, if any</v>
      </c>
      <c r="Q185" s="52" t="str">
        <f t="shared" si="87"/>
        <v/>
      </c>
    </row>
    <row r="186" spans="1:17" x14ac:dyDescent="0.25">
      <c r="A186" s="208" t="s">
        <v>303</v>
      </c>
      <c r="B186" s="204"/>
      <c r="C186" s="202">
        <f t="shared" si="83"/>
        <v>0</v>
      </c>
      <c r="D186" s="202">
        <f t="shared" si="88"/>
        <v>0</v>
      </c>
      <c r="E186" s="205"/>
      <c r="F186" s="205"/>
      <c r="G186" s="45"/>
      <c r="H186">
        <f t="shared" si="84"/>
        <v>0</v>
      </c>
      <c r="I186">
        <f t="shared" si="85"/>
        <v>0</v>
      </c>
      <c r="P186" s="4" t="str">
        <f t="shared" si="86"/>
        <v>Audit costs</v>
      </c>
      <c r="Q186" s="52" t="str">
        <f t="shared" si="87"/>
        <v/>
      </c>
    </row>
    <row r="187" spans="1:17" x14ac:dyDescent="0.25">
      <c r="A187" s="207" t="s">
        <v>304</v>
      </c>
      <c r="B187" s="200">
        <f>SUM(B180:B186)</f>
        <v>0</v>
      </c>
      <c r="C187" s="202">
        <f>SUM(C180:C186)</f>
        <v>0</v>
      </c>
      <c r="D187" s="202">
        <f>SUM(D180:D186)</f>
        <v>0</v>
      </c>
      <c r="E187" s="202">
        <f>SUM(E180:E186)</f>
        <v>0</v>
      </c>
      <c r="F187" s="202">
        <f>SUM(F180:F186)</f>
        <v>0</v>
      </c>
      <c r="G187" s="23">
        <f t="shared" ref="G187" si="89">SUM(G180:G186)</f>
        <v>0</v>
      </c>
      <c r="H187">
        <f>SUM(H180:H186)</f>
        <v>0</v>
      </c>
      <c r="I187">
        <f t="shared" si="85"/>
        <v>0</v>
      </c>
      <c r="P187" s="4" t="str">
        <f t="shared" si="86"/>
        <v>Total excl. OH</v>
      </c>
      <c r="Q187" s="52" t="str">
        <f t="shared" si="87"/>
        <v/>
      </c>
    </row>
    <row r="188" spans="1:17" x14ac:dyDescent="0.25">
      <c r="A188" s="207" t="s">
        <v>1</v>
      </c>
      <c r="B188" s="204"/>
      <c r="C188" s="202">
        <f>IFERROR(IF($G$176="",IF(E188="",B188*$E$176,E188),IF(E188="",B188*$G$176,E188)),0)</f>
        <v>0</v>
      </c>
      <c r="D188" s="202">
        <f>IFERROR(B188-C188-F188,0)</f>
        <v>0</v>
      </c>
      <c r="E188" s="205"/>
      <c r="F188" s="205"/>
      <c r="G188" s="45"/>
      <c r="H188">
        <f>IF(B188="",0,B188)</f>
        <v>0</v>
      </c>
      <c r="I188">
        <f t="shared" si="85"/>
        <v>0</v>
      </c>
      <c r="P188" s="4" t="str">
        <f t="shared" si="86"/>
        <v>OH</v>
      </c>
      <c r="Q188" s="52" t="str">
        <f t="shared" si="87"/>
        <v/>
      </c>
    </row>
    <row r="189" spans="1:17" ht="15.75" thickBot="1" x14ac:dyDescent="0.3">
      <c r="A189" s="209" t="s">
        <v>4</v>
      </c>
      <c r="B189" s="201">
        <f>SUM(B180:B186)+B188</f>
        <v>0</v>
      </c>
      <c r="C189" s="203">
        <f>SUM(C180:C186)+C188</f>
        <v>0</v>
      </c>
      <c r="D189" s="203">
        <f>SUM(D180:D186)+D188</f>
        <v>0</v>
      </c>
      <c r="E189" s="203">
        <f>SUM(E180:E186)+E188</f>
        <v>0</v>
      </c>
      <c r="F189" s="203">
        <f>SUM(F180:F186)+F188</f>
        <v>0</v>
      </c>
      <c r="G189" s="24">
        <f t="shared" ref="G189" si="90">SUM(G180:G186)+G188</f>
        <v>0</v>
      </c>
      <c r="H189">
        <f>SUM(H180:H186)+H188</f>
        <v>0</v>
      </c>
      <c r="I189">
        <f t="shared" si="85"/>
        <v>0</v>
      </c>
      <c r="J189" s="21"/>
      <c r="K189" s="21"/>
      <c r="L189" s="21"/>
      <c r="M189" s="21"/>
      <c r="N189" s="21"/>
      <c r="O189" s="21"/>
      <c r="P189" s="7" t="str">
        <f t="shared" si="86"/>
        <v>Total</v>
      </c>
      <c r="Q189" s="53" t="str">
        <f t="shared" si="87"/>
        <v/>
      </c>
    </row>
    <row r="191" spans="1:17" x14ac:dyDescent="0.25">
      <c r="A191" s="9" t="s">
        <v>305</v>
      </c>
      <c r="B191" s="11"/>
      <c r="C191" s="26" t="s">
        <v>316</v>
      </c>
      <c r="D191" s="9" t="s">
        <v>308</v>
      </c>
      <c r="E191" s="272"/>
      <c r="F191" s="272"/>
    </row>
    <row r="192" spans="1:17" x14ac:dyDescent="0.25">
      <c r="A192" s="9" t="s">
        <v>306</v>
      </c>
      <c r="B192" s="10"/>
      <c r="C192" s="46">
        <f>IF(IF(G192="",E192,G192)="",0,IF(G192="",E192,G192))</f>
        <v>0</v>
      </c>
      <c r="D192" s="9" t="s">
        <v>372</v>
      </c>
      <c r="E192" s="12" t="str">
        <f>_xlfn.IFNA(VLOOKUP(B192,'List of subsidy rates'!$A:$K,MATCH(CONCATENATE(E191," - ",$H$1),'List of subsidy rates'!$A$1:$K$1,0),FALSE),"")</f>
        <v/>
      </c>
      <c r="F192" s="9" t="s">
        <v>373</v>
      </c>
      <c r="G192" s="160"/>
      <c r="H192">
        <f>ROUND(IF(E191="",0,IF(LEFT(E191,6)="Public",B203*0.44,B196*0.3)),2)</f>
        <v>0</v>
      </c>
    </row>
    <row r="193" spans="1:17" x14ac:dyDescent="0.25">
      <c r="A193" s="9" t="s">
        <v>375</v>
      </c>
      <c r="B193" s="164" t="str">
        <f>IF(E191="","",IF(E191="Public research and knowledge dissemination organization",0.44,0.3))</f>
        <v/>
      </c>
      <c r="C193" s="9" t="s">
        <v>349</v>
      </c>
      <c r="D193" s="163" t="str">
        <f>IF(E191="","",IF(LEFT(E191,6)="Public",B203*0.44-B204,B196*0.3-B204))</f>
        <v/>
      </c>
      <c r="E193" s="161"/>
      <c r="F193" s="9"/>
      <c r="G193" s="162"/>
    </row>
    <row r="194" spans="1:17" ht="15.75" thickBot="1" x14ac:dyDescent="0.3"/>
    <row r="195" spans="1:17" ht="30.75" thickBot="1" x14ac:dyDescent="0.3">
      <c r="A195" t="str">
        <f>IF(B205&gt;0,"Ja","")</f>
        <v/>
      </c>
      <c r="B195" s="13" t="s">
        <v>292</v>
      </c>
      <c r="C195" s="196" t="s">
        <v>293</v>
      </c>
      <c r="D195" s="196" t="s">
        <v>294</v>
      </c>
      <c r="E195" s="196" t="s">
        <v>345</v>
      </c>
      <c r="F195" s="196" t="s">
        <v>295</v>
      </c>
      <c r="G195" s="14" t="s">
        <v>296</v>
      </c>
      <c r="J195" s="25" t="s">
        <v>351</v>
      </c>
      <c r="P195" t="str">
        <f>IF(Q205="","",IF(RIGHT(E191,10)="Virksomhed",IF(SUM(Q196:Q204)/COUNT(Q196:Q204)&lt;&gt;Q205,1,""),""))</f>
        <v/>
      </c>
      <c r="Q195" s="26" t="s">
        <v>374</v>
      </c>
    </row>
    <row r="196" spans="1:17" x14ac:dyDescent="0.25">
      <c r="A196" s="206" t="s">
        <v>346</v>
      </c>
      <c r="B196" s="204"/>
      <c r="C196" s="202">
        <f t="shared" ref="C196:C202" si="91">IFERROR(IF($G$192="",IF(E196="",B196*$E$192,E196),IF(E196="",B196*$G$192,E196)),0)</f>
        <v>0</v>
      </c>
      <c r="D196" s="202">
        <f>IFERROR(B196-C196-F196,0)</f>
        <v>0</v>
      </c>
      <c r="E196" s="205"/>
      <c r="F196" s="205"/>
      <c r="G196" s="45"/>
      <c r="H196">
        <f t="shared" ref="H196:H202" si="92">IF(B196="",0,B196)</f>
        <v>0</v>
      </c>
      <c r="I196">
        <f t="shared" ref="I196:I205" si="93">IF($E$191&lt;&gt;"Public research and knowledge dissemination organization",0,IF(B196="",0,B196))</f>
        <v>0</v>
      </c>
      <c r="J196" s="20"/>
      <c r="K196" s="20"/>
      <c r="L196" s="20"/>
      <c r="M196" s="20"/>
      <c r="N196" s="20"/>
      <c r="O196" s="20"/>
      <c r="P196" s="1" t="str">
        <f t="shared" ref="P196:P205" si="94">A196</f>
        <v xml:space="preserve">Salary </v>
      </c>
      <c r="Q196" s="51" t="str">
        <f t="shared" ref="Q196:Q205" si="95">IFERROR(C196/B196,"")</f>
        <v/>
      </c>
    </row>
    <row r="197" spans="1:17" x14ac:dyDescent="0.25">
      <c r="A197" s="207" t="s">
        <v>298</v>
      </c>
      <c r="B197" s="204"/>
      <c r="C197" s="202">
        <f t="shared" si="91"/>
        <v>0</v>
      </c>
      <c r="D197" s="202">
        <f t="shared" ref="D197:D202" si="96">IFERROR(B197-C197-F197,0)</f>
        <v>0</v>
      </c>
      <c r="E197" s="205"/>
      <c r="F197" s="205"/>
      <c r="G197" s="45"/>
      <c r="H197">
        <f t="shared" si="92"/>
        <v>0</v>
      </c>
      <c r="I197">
        <f t="shared" si="93"/>
        <v>0</v>
      </c>
      <c r="P197" s="4" t="str">
        <f t="shared" si="94"/>
        <v>External assistance</v>
      </c>
      <c r="Q197" s="52" t="str">
        <f t="shared" si="95"/>
        <v/>
      </c>
    </row>
    <row r="198" spans="1:17" x14ac:dyDescent="0.25">
      <c r="A198" s="207" t="s">
        <v>299</v>
      </c>
      <c r="B198" s="204"/>
      <c r="C198" s="202">
        <f t="shared" si="91"/>
        <v>0</v>
      </c>
      <c r="D198" s="202">
        <f t="shared" si="96"/>
        <v>0</v>
      </c>
      <c r="E198" s="205"/>
      <c r="F198" s="205"/>
      <c r="G198" s="45"/>
      <c r="H198">
        <f t="shared" si="92"/>
        <v>0</v>
      </c>
      <c r="I198">
        <f t="shared" si="93"/>
        <v>0</v>
      </c>
      <c r="P198" s="4" t="str">
        <f t="shared" si="94"/>
        <v>Other costs</v>
      </c>
      <c r="Q198" s="52" t="str">
        <f t="shared" si="95"/>
        <v/>
      </c>
    </row>
    <row r="199" spans="1:17" x14ac:dyDescent="0.25">
      <c r="A199" s="207" t="s">
        <v>300</v>
      </c>
      <c r="B199" s="204"/>
      <c r="C199" s="202">
        <f t="shared" si="91"/>
        <v>0</v>
      </c>
      <c r="D199" s="202">
        <f t="shared" si="96"/>
        <v>0</v>
      </c>
      <c r="E199" s="205"/>
      <c r="F199" s="205"/>
      <c r="G199" s="45"/>
      <c r="H199">
        <f t="shared" si="92"/>
        <v>0</v>
      </c>
      <c r="I199">
        <f t="shared" si="93"/>
        <v>0</v>
      </c>
      <c r="P199" s="4" t="str">
        <f t="shared" si="94"/>
        <v>Apparatus/equipment</v>
      </c>
      <c r="Q199" s="52" t="str">
        <f t="shared" si="95"/>
        <v/>
      </c>
    </row>
    <row r="200" spans="1:17" x14ac:dyDescent="0.25">
      <c r="A200" s="207" t="s">
        <v>301</v>
      </c>
      <c r="B200" s="204"/>
      <c r="C200" s="202">
        <f t="shared" si="91"/>
        <v>0</v>
      </c>
      <c r="D200" s="202">
        <f t="shared" si="96"/>
        <v>0</v>
      </c>
      <c r="E200" s="205"/>
      <c r="F200" s="205"/>
      <c r="G200" s="45"/>
      <c r="H200">
        <f t="shared" si="92"/>
        <v>0</v>
      </c>
      <c r="I200">
        <f t="shared" si="93"/>
        <v>0</v>
      </c>
      <c r="P200" s="4" t="str">
        <f t="shared" si="94"/>
        <v>Scrap value</v>
      </c>
      <c r="Q200" s="52" t="str">
        <f t="shared" si="95"/>
        <v/>
      </c>
    </row>
    <row r="201" spans="1:17" x14ac:dyDescent="0.25">
      <c r="A201" s="207" t="s">
        <v>302</v>
      </c>
      <c r="B201" s="204"/>
      <c r="C201" s="202">
        <f t="shared" si="91"/>
        <v>0</v>
      </c>
      <c r="D201" s="202">
        <f t="shared" si="96"/>
        <v>0</v>
      </c>
      <c r="E201" s="205"/>
      <c r="F201" s="205"/>
      <c r="G201" s="45"/>
      <c r="H201">
        <f t="shared" si="92"/>
        <v>0</v>
      </c>
      <c r="I201">
        <f t="shared" si="93"/>
        <v>0</v>
      </c>
      <c r="P201" s="4" t="str">
        <f t="shared" si="94"/>
        <v>Income, if any</v>
      </c>
      <c r="Q201" s="52" t="str">
        <f t="shared" si="95"/>
        <v/>
      </c>
    </row>
    <row r="202" spans="1:17" x14ac:dyDescent="0.25">
      <c r="A202" s="208" t="s">
        <v>303</v>
      </c>
      <c r="B202" s="204"/>
      <c r="C202" s="202">
        <f t="shared" si="91"/>
        <v>0</v>
      </c>
      <c r="D202" s="202">
        <f t="shared" si="96"/>
        <v>0</v>
      </c>
      <c r="E202" s="205"/>
      <c r="F202" s="205"/>
      <c r="G202" s="45"/>
      <c r="H202">
        <f t="shared" si="92"/>
        <v>0</v>
      </c>
      <c r="I202">
        <f t="shared" si="93"/>
        <v>0</v>
      </c>
      <c r="P202" s="4" t="str">
        <f t="shared" si="94"/>
        <v>Audit costs</v>
      </c>
      <c r="Q202" s="52" t="str">
        <f t="shared" si="95"/>
        <v/>
      </c>
    </row>
    <row r="203" spans="1:17" x14ac:dyDescent="0.25">
      <c r="A203" s="207" t="s">
        <v>304</v>
      </c>
      <c r="B203" s="200">
        <f>SUM(B196:B202)</f>
        <v>0</v>
      </c>
      <c r="C203" s="202">
        <f>SUM(C196:C202)</f>
        <v>0</v>
      </c>
      <c r="D203" s="202">
        <f>SUM(D196:D202)</f>
        <v>0</v>
      </c>
      <c r="E203" s="202">
        <f>SUM(E196:E202)</f>
        <v>0</v>
      </c>
      <c r="F203" s="202">
        <f>SUM(F196:F202)</f>
        <v>0</v>
      </c>
      <c r="G203" s="23">
        <f t="shared" ref="G203" si="97">SUM(G196:G202)</f>
        <v>0</v>
      </c>
      <c r="H203">
        <f>SUM(H196:H202)</f>
        <v>0</v>
      </c>
      <c r="I203">
        <f t="shared" si="93"/>
        <v>0</v>
      </c>
      <c r="P203" s="4" t="str">
        <f t="shared" si="94"/>
        <v>Total excl. OH</v>
      </c>
      <c r="Q203" s="52" t="str">
        <f t="shared" si="95"/>
        <v/>
      </c>
    </row>
    <row r="204" spans="1:17" x14ac:dyDescent="0.25">
      <c r="A204" s="207" t="s">
        <v>1</v>
      </c>
      <c r="B204" s="204"/>
      <c r="C204" s="202">
        <f>IFERROR(IF($G$192="",IF(E204="",B204*$E$192,E204),IF(E204="",B204*$G$192,E204)),0)</f>
        <v>0</v>
      </c>
      <c r="D204" s="202">
        <f>IFERROR(B204-C204-F204,0)</f>
        <v>0</v>
      </c>
      <c r="E204" s="205"/>
      <c r="F204" s="205"/>
      <c r="G204" s="45"/>
      <c r="H204">
        <f>IF(B204="",0,B204)</f>
        <v>0</v>
      </c>
      <c r="I204">
        <f t="shared" si="93"/>
        <v>0</v>
      </c>
      <c r="P204" s="4" t="str">
        <f t="shared" si="94"/>
        <v>OH</v>
      </c>
      <c r="Q204" s="52" t="str">
        <f t="shared" si="95"/>
        <v/>
      </c>
    </row>
    <row r="205" spans="1:17" ht="15.75" thickBot="1" x14ac:dyDescent="0.3">
      <c r="A205" s="209" t="s">
        <v>4</v>
      </c>
      <c r="B205" s="201">
        <f>SUM(B196:B202)+B204</f>
        <v>0</v>
      </c>
      <c r="C205" s="203">
        <f>SUM(C196:C202)+C204</f>
        <v>0</v>
      </c>
      <c r="D205" s="203">
        <f>SUM(D196:D202)+D204</f>
        <v>0</v>
      </c>
      <c r="E205" s="203">
        <f>SUM(E196:E202)+E204</f>
        <v>0</v>
      </c>
      <c r="F205" s="203">
        <f>SUM(F196:F202)+F204</f>
        <v>0</v>
      </c>
      <c r="G205" s="24">
        <f t="shared" ref="G205" si="98">SUM(G196:G202)+G204</f>
        <v>0</v>
      </c>
      <c r="H205">
        <f>SUM(H196:H202)+H204</f>
        <v>0</v>
      </c>
      <c r="I205">
        <f t="shared" si="93"/>
        <v>0</v>
      </c>
      <c r="J205" s="21"/>
      <c r="K205" s="21"/>
      <c r="L205" s="21"/>
      <c r="M205" s="21"/>
      <c r="N205" s="21"/>
      <c r="O205" s="21"/>
      <c r="P205" s="7" t="str">
        <f t="shared" si="94"/>
        <v>Total</v>
      </c>
      <c r="Q205" s="53" t="str">
        <f t="shared" si="95"/>
        <v/>
      </c>
    </row>
    <row r="207" spans="1:17" x14ac:dyDescent="0.25">
      <c r="A207" s="9" t="s">
        <v>305</v>
      </c>
      <c r="B207" s="11"/>
      <c r="C207" s="26" t="s">
        <v>317</v>
      </c>
      <c r="D207" s="9" t="s">
        <v>308</v>
      </c>
      <c r="E207" s="272"/>
      <c r="F207" s="272"/>
    </row>
    <row r="208" spans="1:17" x14ac:dyDescent="0.25">
      <c r="A208" s="9" t="s">
        <v>306</v>
      </c>
      <c r="B208" s="10"/>
      <c r="C208" s="46">
        <f>IF(IF(G208="",E208,G208)="",0,IF(G208="",E208,G208))</f>
        <v>0</v>
      </c>
      <c r="D208" s="9" t="s">
        <v>372</v>
      </c>
      <c r="E208" s="12" t="str">
        <f>_xlfn.IFNA(VLOOKUP(B208,'List of subsidy rates'!$A:$K,MATCH(CONCATENATE(E207," - ",$H$1),'List of subsidy rates'!$A$1:$K$1,0),FALSE),"")</f>
        <v/>
      </c>
      <c r="F208" s="9" t="s">
        <v>373</v>
      </c>
      <c r="G208" s="160"/>
      <c r="H208">
        <f>ROUND(IF(E207="",0,IF(LEFT(E207,6)="Public",B219*0.44,B212*0.3)),2)</f>
        <v>0</v>
      </c>
    </row>
    <row r="209" spans="1:17" x14ac:dyDescent="0.25">
      <c r="A209" s="9" t="s">
        <v>375</v>
      </c>
      <c r="B209" s="164" t="str">
        <f>IF(E207="","",IF(E207="Public research and knowledge dissemination organization",0.44,0.3))</f>
        <v/>
      </c>
      <c r="C209" s="9" t="s">
        <v>349</v>
      </c>
      <c r="D209" s="163" t="str">
        <f>IF(E207="","",IF(LEFT(E207,6)="Public",B219*0.44-B220,B212*0.3-B220))</f>
        <v/>
      </c>
      <c r="E209" s="161"/>
      <c r="F209" s="9"/>
      <c r="G209" s="162"/>
    </row>
    <row r="210" spans="1:17" ht="15.75" thickBot="1" x14ac:dyDescent="0.3"/>
    <row r="211" spans="1:17" ht="30.75" thickBot="1" x14ac:dyDescent="0.3">
      <c r="A211" t="str">
        <f>IF(B221&gt;0,"Ja","")</f>
        <v/>
      </c>
      <c r="B211" s="13" t="s">
        <v>292</v>
      </c>
      <c r="C211" s="196" t="s">
        <v>293</v>
      </c>
      <c r="D211" s="196" t="s">
        <v>294</v>
      </c>
      <c r="E211" s="196" t="s">
        <v>345</v>
      </c>
      <c r="F211" s="196" t="s">
        <v>295</v>
      </c>
      <c r="G211" s="14" t="s">
        <v>296</v>
      </c>
      <c r="J211" s="25" t="s">
        <v>351</v>
      </c>
      <c r="P211" t="str">
        <f>IF(Q221="","",IF(RIGHT(E207,10)="Virksomhed",IF(SUM(Q212:Q220)/COUNT(Q212:Q220)&lt;&gt;Q221,1,""),""))</f>
        <v/>
      </c>
      <c r="Q211" s="26" t="s">
        <v>374</v>
      </c>
    </row>
    <row r="212" spans="1:17" x14ac:dyDescent="0.25">
      <c r="A212" s="206" t="s">
        <v>346</v>
      </c>
      <c r="B212" s="204"/>
      <c r="C212" s="202">
        <f t="shared" ref="C212:C218" si="99">IFERROR(IF($G$208="",IF(E212="",B212*$E$208,E212),IF(E212="",B212*$G$208,E212)),0)</f>
        <v>0</v>
      </c>
      <c r="D212" s="202">
        <f>IFERROR(B212-C212-F212,0)</f>
        <v>0</v>
      </c>
      <c r="E212" s="205"/>
      <c r="F212" s="205"/>
      <c r="G212" s="45"/>
      <c r="H212">
        <f t="shared" ref="H212:H218" si="100">IF(B212="",0,B212)</f>
        <v>0</v>
      </c>
      <c r="I212">
        <f t="shared" ref="I212:I221" si="101">IF($E$207&lt;&gt;"Public research and knowledge dissemination organization",0,IF(B212="",0,B212))</f>
        <v>0</v>
      </c>
      <c r="J212" s="20"/>
      <c r="K212" s="20"/>
      <c r="L212" s="20"/>
      <c r="M212" s="20"/>
      <c r="N212" s="20"/>
      <c r="O212" s="20"/>
      <c r="P212" s="1" t="str">
        <f t="shared" ref="P212:P221" si="102">A212</f>
        <v xml:space="preserve">Salary </v>
      </c>
      <c r="Q212" s="51" t="str">
        <f t="shared" ref="Q212:Q221" si="103">IFERROR(C212/B212,"")</f>
        <v/>
      </c>
    </row>
    <row r="213" spans="1:17" x14ac:dyDescent="0.25">
      <c r="A213" s="207" t="s">
        <v>298</v>
      </c>
      <c r="B213" s="204"/>
      <c r="C213" s="202">
        <f t="shared" si="99"/>
        <v>0</v>
      </c>
      <c r="D213" s="202">
        <f t="shared" ref="D213:D218" si="104">IFERROR(B213-C213-F213,0)</f>
        <v>0</v>
      </c>
      <c r="E213" s="205"/>
      <c r="F213" s="205"/>
      <c r="G213" s="45"/>
      <c r="H213">
        <f t="shared" si="100"/>
        <v>0</v>
      </c>
      <c r="I213">
        <f t="shared" si="101"/>
        <v>0</v>
      </c>
      <c r="P213" s="4" t="str">
        <f t="shared" si="102"/>
        <v>External assistance</v>
      </c>
      <c r="Q213" s="52" t="str">
        <f t="shared" si="103"/>
        <v/>
      </c>
    </row>
    <row r="214" spans="1:17" x14ac:dyDescent="0.25">
      <c r="A214" s="207" t="s">
        <v>299</v>
      </c>
      <c r="B214" s="204"/>
      <c r="C214" s="202">
        <f t="shared" si="99"/>
        <v>0</v>
      </c>
      <c r="D214" s="202">
        <f t="shared" si="104"/>
        <v>0</v>
      </c>
      <c r="E214" s="205"/>
      <c r="F214" s="205"/>
      <c r="G214" s="45"/>
      <c r="H214">
        <f t="shared" si="100"/>
        <v>0</v>
      </c>
      <c r="I214">
        <f t="shared" si="101"/>
        <v>0</v>
      </c>
      <c r="P214" s="4" t="str">
        <f t="shared" si="102"/>
        <v>Other costs</v>
      </c>
      <c r="Q214" s="52" t="str">
        <f t="shared" si="103"/>
        <v/>
      </c>
    </row>
    <row r="215" spans="1:17" x14ac:dyDescent="0.25">
      <c r="A215" s="207" t="s">
        <v>300</v>
      </c>
      <c r="B215" s="204"/>
      <c r="C215" s="202">
        <f t="shared" si="99"/>
        <v>0</v>
      </c>
      <c r="D215" s="202">
        <f t="shared" si="104"/>
        <v>0</v>
      </c>
      <c r="E215" s="205"/>
      <c r="F215" s="205"/>
      <c r="G215" s="45"/>
      <c r="H215">
        <f t="shared" si="100"/>
        <v>0</v>
      </c>
      <c r="I215">
        <f t="shared" si="101"/>
        <v>0</v>
      </c>
      <c r="P215" s="4" t="str">
        <f t="shared" si="102"/>
        <v>Apparatus/equipment</v>
      </c>
      <c r="Q215" s="52" t="str">
        <f t="shared" si="103"/>
        <v/>
      </c>
    </row>
    <row r="216" spans="1:17" x14ac:dyDescent="0.25">
      <c r="A216" s="207" t="s">
        <v>301</v>
      </c>
      <c r="B216" s="204"/>
      <c r="C216" s="202">
        <f t="shared" si="99"/>
        <v>0</v>
      </c>
      <c r="D216" s="202">
        <f t="shared" si="104"/>
        <v>0</v>
      </c>
      <c r="E216" s="205"/>
      <c r="F216" s="205"/>
      <c r="G216" s="45"/>
      <c r="H216">
        <f t="shared" si="100"/>
        <v>0</v>
      </c>
      <c r="I216">
        <f t="shared" si="101"/>
        <v>0</v>
      </c>
      <c r="P216" s="4" t="str">
        <f t="shared" si="102"/>
        <v>Scrap value</v>
      </c>
      <c r="Q216" s="52" t="str">
        <f t="shared" si="103"/>
        <v/>
      </c>
    </row>
    <row r="217" spans="1:17" x14ac:dyDescent="0.25">
      <c r="A217" s="207" t="s">
        <v>302</v>
      </c>
      <c r="B217" s="204"/>
      <c r="C217" s="202">
        <f t="shared" si="99"/>
        <v>0</v>
      </c>
      <c r="D217" s="202">
        <f t="shared" si="104"/>
        <v>0</v>
      </c>
      <c r="E217" s="205"/>
      <c r="F217" s="205"/>
      <c r="G217" s="45"/>
      <c r="H217">
        <f t="shared" si="100"/>
        <v>0</v>
      </c>
      <c r="I217">
        <f t="shared" si="101"/>
        <v>0</v>
      </c>
      <c r="P217" s="4" t="str">
        <f t="shared" si="102"/>
        <v>Income, if any</v>
      </c>
      <c r="Q217" s="52" t="str">
        <f t="shared" si="103"/>
        <v/>
      </c>
    </row>
    <row r="218" spans="1:17" x14ac:dyDescent="0.25">
      <c r="A218" s="208" t="s">
        <v>303</v>
      </c>
      <c r="B218" s="204"/>
      <c r="C218" s="202">
        <f t="shared" si="99"/>
        <v>0</v>
      </c>
      <c r="D218" s="202">
        <f t="shared" si="104"/>
        <v>0</v>
      </c>
      <c r="E218" s="205"/>
      <c r="F218" s="205"/>
      <c r="G218" s="45"/>
      <c r="H218">
        <f t="shared" si="100"/>
        <v>0</v>
      </c>
      <c r="I218">
        <f t="shared" si="101"/>
        <v>0</v>
      </c>
      <c r="P218" s="4" t="str">
        <f t="shared" si="102"/>
        <v>Audit costs</v>
      </c>
      <c r="Q218" s="52" t="str">
        <f t="shared" si="103"/>
        <v/>
      </c>
    </row>
    <row r="219" spans="1:17" x14ac:dyDescent="0.25">
      <c r="A219" s="207" t="s">
        <v>304</v>
      </c>
      <c r="B219" s="200">
        <f>SUM(B212:B218)</f>
        <v>0</v>
      </c>
      <c r="C219" s="202">
        <f>SUM(C212:C218)</f>
        <v>0</v>
      </c>
      <c r="D219" s="202">
        <f>SUM(D212:D218)</f>
        <v>0</v>
      </c>
      <c r="E219" s="202">
        <f>SUM(E212:E218)</f>
        <v>0</v>
      </c>
      <c r="F219" s="202">
        <f>SUM(F212:F218)</f>
        <v>0</v>
      </c>
      <c r="G219" s="23">
        <f t="shared" ref="G219" si="105">SUM(G212:G218)</f>
        <v>0</v>
      </c>
      <c r="H219">
        <f>SUM(H212:H218)</f>
        <v>0</v>
      </c>
      <c r="I219">
        <f t="shared" si="101"/>
        <v>0</v>
      </c>
      <c r="P219" s="4" t="str">
        <f t="shared" si="102"/>
        <v>Total excl. OH</v>
      </c>
      <c r="Q219" s="52" t="str">
        <f t="shared" si="103"/>
        <v/>
      </c>
    </row>
    <row r="220" spans="1:17" x14ac:dyDescent="0.25">
      <c r="A220" s="207" t="s">
        <v>1</v>
      </c>
      <c r="B220" s="204"/>
      <c r="C220" s="202">
        <f>IFERROR(IF($G$208="",IF(E220="",B220*$E$208,E220),IF(E220="",B220*$G$208,E220)),0)</f>
        <v>0</v>
      </c>
      <c r="D220" s="202">
        <f>IFERROR(B220-C220-F220,0)</f>
        <v>0</v>
      </c>
      <c r="E220" s="205"/>
      <c r="F220" s="205"/>
      <c r="G220" s="45"/>
      <c r="H220">
        <f>IF(B220="",0,B220)</f>
        <v>0</v>
      </c>
      <c r="I220">
        <f t="shared" si="101"/>
        <v>0</v>
      </c>
      <c r="P220" s="4" t="str">
        <f t="shared" si="102"/>
        <v>OH</v>
      </c>
      <c r="Q220" s="52" t="str">
        <f t="shared" si="103"/>
        <v/>
      </c>
    </row>
    <row r="221" spans="1:17" ht="15.75" thickBot="1" x14ac:dyDescent="0.3">
      <c r="A221" s="209" t="s">
        <v>4</v>
      </c>
      <c r="B221" s="201">
        <f>SUM(B212:B218)+B220</f>
        <v>0</v>
      </c>
      <c r="C221" s="203">
        <f>SUM(C212:C218)+C220</f>
        <v>0</v>
      </c>
      <c r="D221" s="203">
        <f>SUM(D212:D218)+D220</f>
        <v>0</v>
      </c>
      <c r="E221" s="203">
        <f>SUM(E212:E218)+E220</f>
        <v>0</v>
      </c>
      <c r="F221" s="203">
        <f>SUM(F212:F218)+F220</f>
        <v>0</v>
      </c>
      <c r="G221" s="24">
        <f t="shared" ref="G221" si="106">SUM(G212:G218)+G220</f>
        <v>0</v>
      </c>
      <c r="H221">
        <f>SUM(H212:H218)+H220</f>
        <v>0</v>
      </c>
      <c r="I221">
        <f t="shared" si="101"/>
        <v>0</v>
      </c>
      <c r="J221" s="21"/>
      <c r="K221" s="21"/>
      <c r="L221" s="21"/>
      <c r="M221" s="21"/>
      <c r="N221" s="21"/>
      <c r="O221" s="21"/>
      <c r="P221" s="7" t="str">
        <f t="shared" si="102"/>
        <v>Total</v>
      </c>
      <c r="Q221" s="53" t="str">
        <f t="shared" si="103"/>
        <v/>
      </c>
    </row>
    <row r="223" spans="1:17" x14ac:dyDescent="0.25">
      <c r="A223" s="9" t="s">
        <v>305</v>
      </c>
      <c r="B223" s="11"/>
      <c r="C223" s="26" t="s">
        <v>318</v>
      </c>
      <c r="D223" s="9" t="s">
        <v>308</v>
      </c>
      <c r="E223" s="272"/>
      <c r="F223" s="272"/>
    </row>
    <row r="224" spans="1:17" x14ac:dyDescent="0.25">
      <c r="A224" s="9" t="s">
        <v>306</v>
      </c>
      <c r="B224" s="10"/>
      <c r="C224" s="46">
        <f>IF(IF(G224="",E224,G224)="",0,IF(G224="",E224,G224))</f>
        <v>0</v>
      </c>
      <c r="D224" s="9" t="s">
        <v>372</v>
      </c>
      <c r="E224" s="12" t="str">
        <f>_xlfn.IFNA(VLOOKUP(B224,'List of subsidy rates'!$A:$K,MATCH(CONCATENATE(E223," - ",$H$1),'List of subsidy rates'!$A$1:$K$1,0),FALSE),"")</f>
        <v/>
      </c>
      <c r="F224" s="9" t="s">
        <v>373</v>
      </c>
      <c r="G224" s="160"/>
      <c r="H224">
        <f>ROUND(IF(E223="",0,IF(LEFT(E223,6)="Public",B235*0.44,B228*0.3)),2)</f>
        <v>0</v>
      </c>
    </row>
    <row r="225" spans="1:17" x14ac:dyDescent="0.25">
      <c r="A225" s="9" t="s">
        <v>375</v>
      </c>
      <c r="B225" s="164" t="str">
        <f>IF(E223="","",IF(E223="Public research and knowledge dissemination organization",0.44,0.3))</f>
        <v/>
      </c>
      <c r="C225" s="9" t="s">
        <v>349</v>
      </c>
      <c r="D225" s="163" t="str">
        <f>IF(E223="","",IF(LEFT(E223,6)="Public",B235*0.44-B236,B228*0.3-B236))</f>
        <v/>
      </c>
      <c r="E225" s="161"/>
      <c r="F225" s="9"/>
      <c r="G225" s="162"/>
    </row>
    <row r="226" spans="1:17" ht="15.75" thickBot="1" x14ac:dyDescent="0.3"/>
    <row r="227" spans="1:17" ht="30.75" thickBot="1" x14ac:dyDescent="0.3">
      <c r="A227" t="str">
        <f>IF(B237&gt;0,"Ja","")</f>
        <v/>
      </c>
      <c r="B227" s="13" t="s">
        <v>292</v>
      </c>
      <c r="C227" s="196" t="s">
        <v>293</v>
      </c>
      <c r="D227" s="196" t="s">
        <v>294</v>
      </c>
      <c r="E227" s="196" t="s">
        <v>345</v>
      </c>
      <c r="F227" s="196" t="s">
        <v>295</v>
      </c>
      <c r="G227" s="14" t="s">
        <v>296</v>
      </c>
      <c r="J227" s="25" t="s">
        <v>351</v>
      </c>
      <c r="P227" t="str">
        <f>IF(Q237="","",IF(RIGHT(E223,10)="Virksomhed",IF(SUM(Q228:Q236)/COUNT(Q228:Q236)&lt;&gt;Q237,1,""),""))</f>
        <v/>
      </c>
      <c r="Q227" s="26" t="s">
        <v>374</v>
      </c>
    </row>
    <row r="228" spans="1:17" x14ac:dyDescent="0.25">
      <c r="A228" s="206" t="s">
        <v>346</v>
      </c>
      <c r="B228" s="204"/>
      <c r="C228" s="202">
        <f t="shared" ref="C228:C234" si="107">IFERROR(IF($G$224="",IF(E228="",B228*$E$224,E228),IF(E228="",B228*$G$224,E228)),0)</f>
        <v>0</v>
      </c>
      <c r="D228" s="202">
        <f>IFERROR(B228-C228-F228,0)</f>
        <v>0</v>
      </c>
      <c r="E228" s="205"/>
      <c r="F228" s="205"/>
      <c r="G228" s="45"/>
      <c r="H228">
        <f t="shared" ref="H228:H234" si="108">IF(B228="",0,B228)</f>
        <v>0</v>
      </c>
      <c r="I228">
        <f t="shared" ref="I228:I237" si="109">IF($E$223&lt;&gt;"Public research and knowledge dissemination organization",0,IF(B228="",0,B228))</f>
        <v>0</v>
      </c>
      <c r="J228" s="20"/>
      <c r="K228" s="20"/>
      <c r="L228" s="20"/>
      <c r="M228" s="20"/>
      <c r="N228" s="20"/>
      <c r="O228" s="20"/>
      <c r="P228" s="1" t="str">
        <f t="shared" ref="P228:P237" si="110">A228</f>
        <v xml:space="preserve">Salary </v>
      </c>
      <c r="Q228" s="51" t="str">
        <f t="shared" ref="Q228:Q237" si="111">IFERROR(C228/B228,"")</f>
        <v/>
      </c>
    </row>
    <row r="229" spans="1:17" x14ac:dyDescent="0.25">
      <c r="A229" s="207" t="s">
        <v>298</v>
      </c>
      <c r="B229" s="204"/>
      <c r="C229" s="202">
        <f t="shared" si="107"/>
        <v>0</v>
      </c>
      <c r="D229" s="202">
        <f t="shared" ref="D229:D234" si="112">IFERROR(B229-C229-F229,0)</f>
        <v>0</v>
      </c>
      <c r="E229" s="205"/>
      <c r="F229" s="205"/>
      <c r="G229" s="45"/>
      <c r="H229">
        <f t="shared" si="108"/>
        <v>0</v>
      </c>
      <c r="I229">
        <f t="shared" si="109"/>
        <v>0</v>
      </c>
      <c r="P229" s="4" t="str">
        <f t="shared" si="110"/>
        <v>External assistance</v>
      </c>
      <c r="Q229" s="52" t="str">
        <f t="shared" si="111"/>
        <v/>
      </c>
    </row>
    <row r="230" spans="1:17" x14ac:dyDescent="0.25">
      <c r="A230" s="207" t="s">
        <v>299</v>
      </c>
      <c r="B230" s="204"/>
      <c r="C230" s="202">
        <f t="shared" si="107"/>
        <v>0</v>
      </c>
      <c r="D230" s="202">
        <f t="shared" si="112"/>
        <v>0</v>
      </c>
      <c r="E230" s="205"/>
      <c r="F230" s="205"/>
      <c r="G230" s="45"/>
      <c r="H230">
        <f t="shared" si="108"/>
        <v>0</v>
      </c>
      <c r="I230">
        <f t="shared" si="109"/>
        <v>0</v>
      </c>
      <c r="P230" s="4" t="str">
        <f t="shared" si="110"/>
        <v>Other costs</v>
      </c>
      <c r="Q230" s="52" t="str">
        <f t="shared" si="111"/>
        <v/>
      </c>
    </row>
    <row r="231" spans="1:17" x14ac:dyDescent="0.25">
      <c r="A231" s="207" t="s">
        <v>300</v>
      </c>
      <c r="B231" s="204"/>
      <c r="C231" s="202">
        <f t="shared" si="107"/>
        <v>0</v>
      </c>
      <c r="D231" s="202">
        <f t="shared" si="112"/>
        <v>0</v>
      </c>
      <c r="E231" s="205"/>
      <c r="F231" s="205"/>
      <c r="G231" s="45"/>
      <c r="H231">
        <f t="shared" si="108"/>
        <v>0</v>
      </c>
      <c r="I231">
        <f t="shared" si="109"/>
        <v>0</v>
      </c>
      <c r="P231" s="4" t="str">
        <f t="shared" si="110"/>
        <v>Apparatus/equipment</v>
      </c>
      <c r="Q231" s="52" t="str">
        <f t="shared" si="111"/>
        <v/>
      </c>
    </row>
    <row r="232" spans="1:17" x14ac:dyDescent="0.25">
      <c r="A232" s="207" t="s">
        <v>301</v>
      </c>
      <c r="B232" s="204"/>
      <c r="C232" s="202">
        <f t="shared" si="107"/>
        <v>0</v>
      </c>
      <c r="D232" s="202">
        <f t="shared" si="112"/>
        <v>0</v>
      </c>
      <c r="E232" s="205"/>
      <c r="F232" s="205"/>
      <c r="G232" s="45"/>
      <c r="H232">
        <f t="shared" si="108"/>
        <v>0</v>
      </c>
      <c r="I232">
        <f t="shared" si="109"/>
        <v>0</v>
      </c>
      <c r="P232" s="4" t="str">
        <f t="shared" si="110"/>
        <v>Scrap value</v>
      </c>
      <c r="Q232" s="52" t="str">
        <f t="shared" si="111"/>
        <v/>
      </c>
    </row>
    <row r="233" spans="1:17" x14ac:dyDescent="0.25">
      <c r="A233" s="207" t="s">
        <v>302</v>
      </c>
      <c r="B233" s="204"/>
      <c r="C233" s="202">
        <f t="shared" si="107"/>
        <v>0</v>
      </c>
      <c r="D233" s="202">
        <f t="shared" si="112"/>
        <v>0</v>
      </c>
      <c r="E233" s="205"/>
      <c r="F233" s="205"/>
      <c r="G233" s="45"/>
      <c r="H233">
        <f t="shared" si="108"/>
        <v>0</v>
      </c>
      <c r="I233">
        <f t="shared" si="109"/>
        <v>0</v>
      </c>
      <c r="P233" s="4" t="str">
        <f t="shared" si="110"/>
        <v>Income, if any</v>
      </c>
      <c r="Q233" s="52" t="str">
        <f t="shared" si="111"/>
        <v/>
      </c>
    </row>
    <row r="234" spans="1:17" x14ac:dyDescent="0.25">
      <c r="A234" s="208" t="s">
        <v>303</v>
      </c>
      <c r="B234" s="204"/>
      <c r="C234" s="202">
        <f t="shared" si="107"/>
        <v>0</v>
      </c>
      <c r="D234" s="202">
        <f t="shared" si="112"/>
        <v>0</v>
      </c>
      <c r="E234" s="205"/>
      <c r="F234" s="205"/>
      <c r="G234" s="45"/>
      <c r="H234">
        <f t="shared" si="108"/>
        <v>0</v>
      </c>
      <c r="I234">
        <f t="shared" si="109"/>
        <v>0</v>
      </c>
      <c r="P234" s="4" t="str">
        <f t="shared" si="110"/>
        <v>Audit costs</v>
      </c>
      <c r="Q234" s="52" t="str">
        <f t="shared" si="111"/>
        <v/>
      </c>
    </row>
    <row r="235" spans="1:17" x14ac:dyDescent="0.25">
      <c r="A235" s="207" t="s">
        <v>304</v>
      </c>
      <c r="B235" s="200">
        <f>SUM(B228:B234)</f>
        <v>0</v>
      </c>
      <c r="C235" s="202">
        <f>SUM(C228:C234)</f>
        <v>0</v>
      </c>
      <c r="D235" s="202">
        <f>SUM(D228:D234)</f>
        <v>0</v>
      </c>
      <c r="E235" s="202">
        <f>SUM(E228:E234)</f>
        <v>0</v>
      </c>
      <c r="F235" s="202">
        <f>SUM(F228:F234)</f>
        <v>0</v>
      </c>
      <c r="G235" s="23">
        <f t="shared" ref="G235" si="113">SUM(G228:G234)</f>
        <v>0</v>
      </c>
      <c r="H235">
        <f>SUM(H228:H234)</f>
        <v>0</v>
      </c>
      <c r="I235">
        <f t="shared" si="109"/>
        <v>0</v>
      </c>
      <c r="P235" s="4" t="str">
        <f t="shared" si="110"/>
        <v>Total excl. OH</v>
      </c>
      <c r="Q235" s="52" t="str">
        <f t="shared" si="111"/>
        <v/>
      </c>
    </row>
    <row r="236" spans="1:17" x14ac:dyDescent="0.25">
      <c r="A236" s="207" t="s">
        <v>1</v>
      </c>
      <c r="B236" s="204"/>
      <c r="C236" s="202">
        <f>IFERROR(IF($G$224="",IF(E236="",B236*$E$224,E236),IF(E236="",B236*$G$224,E236)),0)</f>
        <v>0</v>
      </c>
      <c r="D236" s="202">
        <f>IFERROR(B236-C236-F236,0)</f>
        <v>0</v>
      </c>
      <c r="E236" s="205"/>
      <c r="F236" s="205"/>
      <c r="G236" s="45"/>
      <c r="H236">
        <f>IF(B236="",0,B236)</f>
        <v>0</v>
      </c>
      <c r="I236">
        <f t="shared" si="109"/>
        <v>0</v>
      </c>
      <c r="P236" s="4" t="str">
        <f t="shared" si="110"/>
        <v>OH</v>
      </c>
      <c r="Q236" s="52" t="str">
        <f t="shared" si="111"/>
        <v/>
      </c>
    </row>
    <row r="237" spans="1:17" ht="15.75" thickBot="1" x14ac:dyDescent="0.3">
      <c r="A237" s="209" t="s">
        <v>4</v>
      </c>
      <c r="B237" s="201">
        <f>SUM(B228:B234)+B236</f>
        <v>0</v>
      </c>
      <c r="C237" s="203">
        <f>SUM(C228:C234)+C236</f>
        <v>0</v>
      </c>
      <c r="D237" s="203">
        <f>SUM(D228:D234)+D236</f>
        <v>0</v>
      </c>
      <c r="E237" s="203">
        <f>SUM(E228:E234)+E236</f>
        <v>0</v>
      </c>
      <c r="F237" s="203">
        <f>SUM(F228:F234)+F236</f>
        <v>0</v>
      </c>
      <c r="G237" s="24">
        <f t="shared" ref="G237" si="114">SUM(G228:G234)+G236</f>
        <v>0</v>
      </c>
      <c r="H237">
        <f>SUM(H228:H234)+H236</f>
        <v>0</v>
      </c>
      <c r="I237">
        <f t="shared" si="109"/>
        <v>0</v>
      </c>
      <c r="J237" s="21"/>
      <c r="K237" s="21"/>
      <c r="L237" s="21"/>
      <c r="M237" s="21"/>
      <c r="N237" s="21"/>
      <c r="O237" s="21"/>
      <c r="P237" s="7" t="str">
        <f t="shared" si="110"/>
        <v>Total</v>
      </c>
      <c r="Q237" s="53" t="str">
        <f t="shared" si="111"/>
        <v/>
      </c>
    </row>
    <row r="239" spans="1:17" x14ac:dyDescent="0.25">
      <c r="A239" s="9" t="s">
        <v>305</v>
      </c>
      <c r="B239" s="11"/>
      <c r="C239" s="26" t="s">
        <v>319</v>
      </c>
      <c r="D239" s="9" t="s">
        <v>308</v>
      </c>
      <c r="E239" s="272"/>
      <c r="F239" s="272"/>
    </row>
    <row r="240" spans="1:17" x14ac:dyDescent="0.25">
      <c r="A240" s="9" t="s">
        <v>306</v>
      </c>
      <c r="B240" s="10"/>
      <c r="C240" s="46">
        <f>IF(IF(G240="",E240,G240)="",0,IF(G240="",E240,G240))</f>
        <v>0</v>
      </c>
      <c r="D240" s="9" t="s">
        <v>372</v>
      </c>
      <c r="E240" s="12" t="str">
        <f>_xlfn.IFNA(VLOOKUP(B240,'List of subsidy rates'!$A:$K,MATCH(CONCATENATE(E239," - ",$H$1),'List of subsidy rates'!$A$1:$K$1,0),FALSE),"")</f>
        <v/>
      </c>
      <c r="F240" s="9" t="s">
        <v>373</v>
      </c>
      <c r="G240" s="160"/>
      <c r="H240">
        <f>ROUND(IF(E239="",0,IF(LEFT(E239,6)="Public",B251*0.44,B244*0.3)),2)</f>
        <v>0</v>
      </c>
    </row>
    <row r="241" spans="1:17" x14ac:dyDescent="0.25">
      <c r="A241" s="9" t="s">
        <v>375</v>
      </c>
      <c r="B241" s="164" t="str">
        <f>IF(E239="","",IF(E239="Public research and knowledge dissemination organization",0.44,0.3))</f>
        <v/>
      </c>
      <c r="C241" s="9" t="s">
        <v>349</v>
      </c>
      <c r="D241" s="163" t="str">
        <f>IF(E239="","",IF(LEFT(E239,6)="Public",B251*0.44-B252,B244*0.3-B252))</f>
        <v/>
      </c>
      <c r="E241" s="161"/>
      <c r="F241" s="9"/>
      <c r="G241" s="162"/>
    </row>
    <row r="242" spans="1:17" ht="15.75" thickBot="1" x14ac:dyDescent="0.3"/>
    <row r="243" spans="1:17" ht="30.75" thickBot="1" x14ac:dyDescent="0.3">
      <c r="A243" t="str">
        <f>IF(B253&gt;0,"Ja","")</f>
        <v/>
      </c>
      <c r="B243" s="13" t="s">
        <v>292</v>
      </c>
      <c r="C243" s="196" t="s">
        <v>293</v>
      </c>
      <c r="D243" s="196" t="s">
        <v>294</v>
      </c>
      <c r="E243" s="196" t="s">
        <v>345</v>
      </c>
      <c r="F243" s="196" t="s">
        <v>295</v>
      </c>
      <c r="G243" s="14" t="s">
        <v>296</v>
      </c>
      <c r="J243" s="25" t="s">
        <v>351</v>
      </c>
      <c r="P243" t="str">
        <f>IF(Q253="","",IF(RIGHT(E239,10)="Virksomhed",IF(SUM(Q244:Q252)/COUNT(Q244:Q252)&lt;&gt;Q253,1,""),""))</f>
        <v/>
      </c>
      <c r="Q243" s="26" t="s">
        <v>374</v>
      </c>
    </row>
    <row r="244" spans="1:17" x14ac:dyDescent="0.25">
      <c r="A244" s="206" t="s">
        <v>346</v>
      </c>
      <c r="B244" s="204"/>
      <c r="C244" s="202">
        <f t="shared" ref="C244:C250" si="115">IFERROR(IF($G$240="",IF(E244="",B244*$E$240,E244),IF(E244="",B244*$G$240,E244)),0)</f>
        <v>0</v>
      </c>
      <c r="D244" s="202">
        <f>IFERROR(B244-C244-F244,0)</f>
        <v>0</v>
      </c>
      <c r="E244" s="205"/>
      <c r="F244" s="205"/>
      <c r="G244" s="45"/>
      <c r="H244">
        <f t="shared" ref="H244:H250" si="116">IF(B244="",0,B244)</f>
        <v>0</v>
      </c>
      <c r="I244">
        <f t="shared" ref="I244:I253" si="117">IF($E$239&lt;&gt;"Public research and knowledge dissemination organization",0,IF(B244="",0,B244))</f>
        <v>0</v>
      </c>
      <c r="J244" s="20"/>
      <c r="K244" s="20"/>
      <c r="L244" s="20"/>
      <c r="M244" s="20"/>
      <c r="N244" s="20"/>
      <c r="O244" s="20"/>
      <c r="P244" s="1" t="str">
        <f t="shared" ref="P244:P253" si="118">A244</f>
        <v xml:space="preserve">Salary </v>
      </c>
      <c r="Q244" s="51" t="str">
        <f t="shared" ref="Q244:Q253" si="119">IFERROR(C244/B244,"")</f>
        <v/>
      </c>
    </row>
    <row r="245" spans="1:17" x14ac:dyDescent="0.25">
      <c r="A245" s="207" t="s">
        <v>298</v>
      </c>
      <c r="B245" s="204"/>
      <c r="C245" s="202">
        <f t="shared" si="115"/>
        <v>0</v>
      </c>
      <c r="D245" s="202">
        <f t="shared" ref="D245:D250" si="120">IFERROR(B245-C245-F245,0)</f>
        <v>0</v>
      </c>
      <c r="E245" s="205"/>
      <c r="F245" s="205"/>
      <c r="G245" s="45"/>
      <c r="H245">
        <f t="shared" si="116"/>
        <v>0</v>
      </c>
      <c r="I245">
        <f t="shared" si="117"/>
        <v>0</v>
      </c>
      <c r="P245" s="4" t="str">
        <f t="shared" si="118"/>
        <v>External assistance</v>
      </c>
      <c r="Q245" s="52" t="str">
        <f t="shared" si="119"/>
        <v/>
      </c>
    </row>
    <row r="246" spans="1:17" x14ac:dyDescent="0.25">
      <c r="A246" s="207" t="s">
        <v>299</v>
      </c>
      <c r="B246" s="204"/>
      <c r="C246" s="202">
        <f t="shared" si="115"/>
        <v>0</v>
      </c>
      <c r="D246" s="202">
        <f t="shared" si="120"/>
        <v>0</v>
      </c>
      <c r="E246" s="205"/>
      <c r="F246" s="205"/>
      <c r="G246" s="45"/>
      <c r="H246">
        <f t="shared" si="116"/>
        <v>0</v>
      </c>
      <c r="I246">
        <f t="shared" si="117"/>
        <v>0</v>
      </c>
      <c r="P246" s="4" t="str">
        <f t="shared" si="118"/>
        <v>Other costs</v>
      </c>
      <c r="Q246" s="52" t="str">
        <f t="shared" si="119"/>
        <v/>
      </c>
    </row>
    <row r="247" spans="1:17" x14ac:dyDescent="0.25">
      <c r="A247" s="207" t="s">
        <v>300</v>
      </c>
      <c r="B247" s="204"/>
      <c r="C247" s="202">
        <f t="shared" si="115"/>
        <v>0</v>
      </c>
      <c r="D247" s="202">
        <f t="shared" si="120"/>
        <v>0</v>
      </c>
      <c r="E247" s="205"/>
      <c r="F247" s="205"/>
      <c r="G247" s="45"/>
      <c r="H247">
        <f t="shared" si="116"/>
        <v>0</v>
      </c>
      <c r="I247">
        <f t="shared" si="117"/>
        <v>0</v>
      </c>
      <c r="P247" s="4" t="str">
        <f t="shared" si="118"/>
        <v>Apparatus/equipment</v>
      </c>
      <c r="Q247" s="52" t="str">
        <f t="shared" si="119"/>
        <v/>
      </c>
    </row>
    <row r="248" spans="1:17" x14ac:dyDescent="0.25">
      <c r="A248" s="207" t="s">
        <v>301</v>
      </c>
      <c r="B248" s="204"/>
      <c r="C248" s="202">
        <f t="shared" si="115"/>
        <v>0</v>
      </c>
      <c r="D248" s="202">
        <f t="shared" si="120"/>
        <v>0</v>
      </c>
      <c r="E248" s="205"/>
      <c r="F248" s="205"/>
      <c r="G248" s="45"/>
      <c r="H248">
        <f t="shared" si="116"/>
        <v>0</v>
      </c>
      <c r="I248">
        <f t="shared" si="117"/>
        <v>0</v>
      </c>
      <c r="P248" s="4" t="str">
        <f t="shared" si="118"/>
        <v>Scrap value</v>
      </c>
      <c r="Q248" s="52" t="str">
        <f t="shared" si="119"/>
        <v/>
      </c>
    </row>
    <row r="249" spans="1:17" x14ac:dyDescent="0.25">
      <c r="A249" s="207" t="s">
        <v>302</v>
      </c>
      <c r="B249" s="204"/>
      <c r="C249" s="202">
        <f t="shared" si="115"/>
        <v>0</v>
      </c>
      <c r="D249" s="202">
        <f t="shared" si="120"/>
        <v>0</v>
      </c>
      <c r="E249" s="205"/>
      <c r="F249" s="205"/>
      <c r="G249" s="45"/>
      <c r="H249">
        <f t="shared" si="116"/>
        <v>0</v>
      </c>
      <c r="I249">
        <f t="shared" si="117"/>
        <v>0</v>
      </c>
      <c r="P249" s="4" t="str">
        <f t="shared" si="118"/>
        <v>Income, if any</v>
      </c>
      <c r="Q249" s="52" t="str">
        <f t="shared" si="119"/>
        <v/>
      </c>
    </row>
    <row r="250" spans="1:17" x14ac:dyDescent="0.25">
      <c r="A250" s="208" t="s">
        <v>303</v>
      </c>
      <c r="B250" s="204"/>
      <c r="C250" s="202">
        <f t="shared" si="115"/>
        <v>0</v>
      </c>
      <c r="D250" s="202">
        <f t="shared" si="120"/>
        <v>0</v>
      </c>
      <c r="E250" s="205"/>
      <c r="F250" s="205"/>
      <c r="G250" s="45"/>
      <c r="H250">
        <f t="shared" si="116"/>
        <v>0</v>
      </c>
      <c r="I250">
        <f t="shared" si="117"/>
        <v>0</v>
      </c>
      <c r="P250" s="4" t="str">
        <f t="shared" si="118"/>
        <v>Audit costs</v>
      </c>
      <c r="Q250" s="52" t="str">
        <f t="shared" si="119"/>
        <v/>
      </c>
    </row>
    <row r="251" spans="1:17" x14ac:dyDescent="0.25">
      <c r="A251" s="207" t="s">
        <v>304</v>
      </c>
      <c r="B251" s="200">
        <f>SUM(B244:B250)</f>
        <v>0</v>
      </c>
      <c r="C251" s="202">
        <f>SUM(C244:C250)</f>
        <v>0</v>
      </c>
      <c r="D251" s="202">
        <f>SUM(D244:D250)</f>
        <v>0</v>
      </c>
      <c r="E251" s="202">
        <f>SUM(E244:E250)</f>
        <v>0</v>
      </c>
      <c r="F251" s="202">
        <f>SUM(F244:F250)</f>
        <v>0</v>
      </c>
      <c r="G251" s="23">
        <f t="shared" ref="G251" si="121">SUM(G244:G250)</f>
        <v>0</v>
      </c>
      <c r="H251">
        <f>SUM(H244:H250)</f>
        <v>0</v>
      </c>
      <c r="I251">
        <f t="shared" si="117"/>
        <v>0</v>
      </c>
      <c r="P251" s="4" t="str">
        <f t="shared" si="118"/>
        <v>Total excl. OH</v>
      </c>
      <c r="Q251" s="52" t="str">
        <f t="shared" si="119"/>
        <v/>
      </c>
    </row>
    <row r="252" spans="1:17" x14ac:dyDescent="0.25">
      <c r="A252" s="207" t="s">
        <v>1</v>
      </c>
      <c r="B252" s="204"/>
      <c r="C252" s="202">
        <f>IFERROR(IF($G$240="",IF(E252="",B252*$E$240,E252),IF(E252="",B252*$G$240,E252)),0)</f>
        <v>0</v>
      </c>
      <c r="D252" s="202">
        <f>IFERROR(B252-C252-F252,0)</f>
        <v>0</v>
      </c>
      <c r="E252" s="205"/>
      <c r="F252" s="205"/>
      <c r="G252" s="45"/>
      <c r="H252">
        <f>IF(B252="",0,B252)</f>
        <v>0</v>
      </c>
      <c r="I252">
        <f t="shared" si="117"/>
        <v>0</v>
      </c>
      <c r="P252" s="4" t="str">
        <f t="shared" si="118"/>
        <v>OH</v>
      </c>
      <c r="Q252" s="52" t="str">
        <f t="shared" si="119"/>
        <v/>
      </c>
    </row>
    <row r="253" spans="1:17" ht="15.75" thickBot="1" x14ac:dyDescent="0.3">
      <c r="A253" s="209" t="s">
        <v>4</v>
      </c>
      <c r="B253" s="201">
        <f>SUM(B244:B250)+B252</f>
        <v>0</v>
      </c>
      <c r="C253" s="203">
        <f>SUM(C244:C250)+C252</f>
        <v>0</v>
      </c>
      <c r="D253" s="203">
        <f>SUM(D244:D250)+D252</f>
        <v>0</v>
      </c>
      <c r="E253" s="203">
        <f>SUM(E244:E250)+E252</f>
        <v>0</v>
      </c>
      <c r="F253" s="203">
        <f>SUM(F244:F250)+F252</f>
        <v>0</v>
      </c>
      <c r="G253" s="24">
        <f t="shared" ref="G253" si="122">SUM(G244:G250)+G252</f>
        <v>0</v>
      </c>
      <c r="H253">
        <f>SUM(H244:H250)+H252</f>
        <v>0</v>
      </c>
      <c r="I253">
        <f t="shared" si="117"/>
        <v>0</v>
      </c>
      <c r="J253" s="21"/>
      <c r="K253" s="21"/>
      <c r="L253" s="21"/>
      <c r="M253" s="21"/>
      <c r="N253" s="21"/>
      <c r="O253" s="21"/>
      <c r="P253" s="7" t="str">
        <f t="shared" si="118"/>
        <v>Total</v>
      </c>
      <c r="Q253" s="53" t="str">
        <f t="shared" si="119"/>
        <v/>
      </c>
    </row>
    <row r="255" spans="1:17" x14ac:dyDescent="0.25">
      <c r="A255" s="9" t="s">
        <v>305</v>
      </c>
      <c r="B255" s="11"/>
      <c r="C255" s="26" t="s">
        <v>320</v>
      </c>
      <c r="D255" s="9" t="s">
        <v>308</v>
      </c>
      <c r="E255" s="272"/>
      <c r="F255" s="272"/>
    </row>
    <row r="256" spans="1:17" x14ac:dyDescent="0.25">
      <c r="A256" s="9" t="s">
        <v>306</v>
      </c>
      <c r="B256" s="10"/>
      <c r="C256" s="46">
        <f>IF(IF(G256="",E256,G256)="",0,IF(G256="",E256,G256))</f>
        <v>0</v>
      </c>
      <c r="D256" s="9" t="s">
        <v>372</v>
      </c>
      <c r="E256" s="12" t="str">
        <f>_xlfn.IFNA(VLOOKUP(B256,'List of subsidy rates'!$A:$K,MATCH(CONCATENATE(E255," - ",$H$1),'List of subsidy rates'!$A$1:$K$1,0),FALSE),"")</f>
        <v/>
      </c>
      <c r="F256" s="9" t="s">
        <v>373</v>
      </c>
      <c r="G256" s="160"/>
      <c r="H256">
        <f>ROUND(IF(E255="",0,IF(LEFT(E255,6)="Public",B267*0.44,B260*0.3)),2)</f>
        <v>0</v>
      </c>
    </row>
    <row r="257" spans="1:17" x14ac:dyDescent="0.25">
      <c r="A257" s="9" t="s">
        <v>375</v>
      </c>
      <c r="B257" s="164" t="str">
        <f>IF(E255="","",IF(E255="Public research and knowledge dissemination organization",0.44,0.3))</f>
        <v/>
      </c>
      <c r="C257" s="9" t="s">
        <v>349</v>
      </c>
      <c r="D257" s="163" t="str">
        <f>IF(E255="","",IF(LEFT(E255,6)="Public",B267*0.44-B268,B260*0.3-B268))</f>
        <v/>
      </c>
      <c r="E257" s="161"/>
      <c r="F257" s="9"/>
      <c r="G257" s="162"/>
    </row>
    <row r="258" spans="1:17" ht="15.75" thickBot="1" x14ac:dyDescent="0.3"/>
    <row r="259" spans="1:17" ht="30.75" thickBot="1" x14ac:dyDescent="0.3">
      <c r="A259" t="str">
        <f>IF(B269&gt;0,"Ja","")</f>
        <v/>
      </c>
      <c r="B259" s="13" t="s">
        <v>292</v>
      </c>
      <c r="C259" s="196" t="s">
        <v>293</v>
      </c>
      <c r="D259" s="196" t="s">
        <v>294</v>
      </c>
      <c r="E259" s="196" t="s">
        <v>345</v>
      </c>
      <c r="F259" s="196" t="s">
        <v>295</v>
      </c>
      <c r="G259" s="14" t="s">
        <v>296</v>
      </c>
      <c r="J259" s="25" t="s">
        <v>351</v>
      </c>
      <c r="P259" t="str">
        <f>IF(Q269="","",IF(RIGHT(E255,10)="Virksomhed",IF(SUM(Q260:Q268)/COUNT(Q260:Q268)&lt;&gt;Q269,1,""),""))</f>
        <v/>
      </c>
      <c r="Q259" s="26" t="s">
        <v>374</v>
      </c>
    </row>
    <row r="260" spans="1:17" x14ac:dyDescent="0.25">
      <c r="A260" s="206" t="s">
        <v>346</v>
      </c>
      <c r="B260" s="204"/>
      <c r="C260" s="202">
        <f t="shared" ref="C260:C266" si="123">IFERROR(IF($G$256="",IF(E260="",B260*$E$256,E260),IF(E260="",B260*$G$256,E260)),0)</f>
        <v>0</v>
      </c>
      <c r="D260" s="202">
        <f>IFERROR(B260-C260-F260,0)</f>
        <v>0</v>
      </c>
      <c r="E260" s="205"/>
      <c r="F260" s="205"/>
      <c r="G260" s="45"/>
      <c r="H260">
        <f t="shared" ref="H260:H266" si="124">IF(B260="",0,B260)</f>
        <v>0</v>
      </c>
      <c r="I260">
        <f t="shared" ref="I260:I269" si="125">IF($E$255&lt;&gt;"Public research and knowledge dissemination organization",0,IF(B260="",0,B260))</f>
        <v>0</v>
      </c>
      <c r="J260" s="20"/>
      <c r="K260" s="20"/>
      <c r="L260" s="20"/>
      <c r="M260" s="20"/>
      <c r="N260" s="20"/>
      <c r="O260" s="20"/>
      <c r="P260" s="1" t="str">
        <f t="shared" ref="P260:P269" si="126">A260</f>
        <v xml:space="preserve">Salary </v>
      </c>
      <c r="Q260" s="51" t="str">
        <f t="shared" ref="Q260:Q269" si="127">IFERROR(C260/B260,"")</f>
        <v/>
      </c>
    </row>
    <row r="261" spans="1:17" x14ac:dyDescent="0.25">
      <c r="A261" s="207" t="s">
        <v>298</v>
      </c>
      <c r="B261" s="204"/>
      <c r="C261" s="202">
        <f t="shared" si="123"/>
        <v>0</v>
      </c>
      <c r="D261" s="202">
        <f t="shared" ref="D261:D266" si="128">IFERROR(B261-C261-F261,0)</f>
        <v>0</v>
      </c>
      <c r="E261" s="205"/>
      <c r="F261" s="205"/>
      <c r="G261" s="45"/>
      <c r="H261">
        <f t="shared" si="124"/>
        <v>0</v>
      </c>
      <c r="I261">
        <f t="shared" si="125"/>
        <v>0</v>
      </c>
      <c r="P261" s="4" t="str">
        <f t="shared" si="126"/>
        <v>External assistance</v>
      </c>
      <c r="Q261" s="52" t="str">
        <f t="shared" si="127"/>
        <v/>
      </c>
    </row>
    <row r="262" spans="1:17" x14ac:dyDescent="0.25">
      <c r="A262" s="207" t="s">
        <v>299</v>
      </c>
      <c r="B262" s="204"/>
      <c r="C262" s="202">
        <f t="shared" si="123"/>
        <v>0</v>
      </c>
      <c r="D262" s="202">
        <f t="shared" si="128"/>
        <v>0</v>
      </c>
      <c r="E262" s="205"/>
      <c r="F262" s="205"/>
      <c r="G262" s="45"/>
      <c r="H262">
        <f t="shared" si="124"/>
        <v>0</v>
      </c>
      <c r="I262">
        <f t="shared" si="125"/>
        <v>0</v>
      </c>
      <c r="P262" s="4" t="str">
        <f t="shared" si="126"/>
        <v>Other costs</v>
      </c>
      <c r="Q262" s="52" t="str">
        <f t="shared" si="127"/>
        <v/>
      </c>
    </row>
    <row r="263" spans="1:17" x14ac:dyDescent="0.25">
      <c r="A263" s="207" t="s">
        <v>300</v>
      </c>
      <c r="B263" s="204"/>
      <c r="C263" s="202">
        <f t="shared" si="123"/>
        <v>0</v>
      </c>
      <c r="D263" s="202">
        <f t="shared" si="128"/>
        <v>0</v>
      </c>
      <c r="E263" s="205"/>
      <c r="F263" s="205"/>
      <c r="G263" s="45"/>
      <c r="H263">
        <f t="shared" si="124"/>
        <v>0</v>
      </c>
      <c r="I263">
        <f t="shared" si="125"/>
        <v>0</v>
      </c>
      <c r="P263" s="4" t="str">
        <f t="shared" si="126"/>
        <v>Apparatus/equipment</v>
      </c>
      <c r="Q263" s="52" t="str">
        <f t="shared" si="127"/>
        <v/>
      </c>
    </row>
    <row r="264" spans="1:17" x14ac:dyDescent="0.25">
      <c r="A264" s="207" t="s">
        <v>301</v>
      </c>
      <c r="B264" s="204"/>
      <c r="C264" s="202">
        <f t="shared" si="123"/>
        <v>0</v>
      </c>
      <c r="D264" s="202">
        <f t="shared" si="128"/>
        <v>0</v>
      </c>
      <c r="E264" s="205"/>
      <c r="F264" s="205"/>
      <c r="G264" s="45"/>
      <c r="H264">
        <f t="shared" si="124"/>
        <v>0</v>
      </c>
      <c r="I264">
        <f t="shared" si="125"/>
        <v>0</v>
      </c>
      <c r="P264" s="4" t="str">
        <f t="shared" si="126"/>
        <v>Scrap value</v>
      </c>
      <c r="Q264" s="52" t="str">
        <f t="shared" si="127"/>
        <v/>
      </c>
    </row>
    <row r="265" spans="1:17" x14ac:dyDescent="0.25">
      <c r="A265" s="207" t="s">
        <v>302</v>
      </c>
      <c r="B265" s="204"/>
      <c r="C265" s="202">
        <f t="shared" si="123"/>
        <v>0</v>
      </c>
      <c r="D265" s="202">
        <f t="shared" si="128"/>
        <v>0</v>
      </c>
      <c r="E265" s="205"/>
      <c r="F265" s="205"/>
      <c r="G265" s="45"/>
      <c r="H265">
        <f t="shared" si="124"/>
        <v>0</v>
      </c>
      <c r="I265">
        <f t="shared" si="125"/>
        <v>0</v>
      </c>
      <c r="P265" s="4" t="str">
        <f t="shared" si="126"/>
        <v>Income, if any</v>
      </c>
      <c r="Q265" s="52" t="str">
        <f t="shared" si="127"/>
        <v/>
      </c>
    </row>
    <row r="266" spans="1:17" x14ac:dyDescent="0.25">
      <c r="A266" s="208" t="s">
        <v>303</v>
      </c>
      <c r="B266" s="204"/>
      <c r="C266" s="202">
        <f t="shared" si="123"/>
        <v>0</v>
      </c>
      <c r="D266" s="202">
        <f t="shared" si="128"/>
        <v>0</v>
      </c>
      <c r="E266" s="205"/>
      <c r="F266" s="205"/>
      <c r="G266" s="45"/>
      <c r="H266">
        <f t="shared" si="124"/>
        <v>0</v>
      </c>
      <c r="I266">
        <f t="shared" si="125"/>
        <v>0</v>
      </c>
      <c r="P266" s="4" t="str">
        <f t="shared" si="126"/>
        <v>Audit costs</v>
      </c>
      <c r="Q266" s="52" t="str">
        <f t="shared" si="127"/>
        <v/>
      </c>
    </row>
    <row r="267" spans="1:17" x14ac:dyDescent="0.25">
      <c r="A267" s="207" t="s">
        <v>304</v>
      </c>
      <c r="B267" s="200">
        <f>SUM(B260:B266)</f>
        <v>0</v>
      </c>
      <c r="C267" s="202">
        <f>SUM(C260:C266)</f>
        <v>0</v>
      </c>
      <c r="D267" s="202">
        <f>SUM(D260:D266)</f>
        <v>0</v>
      </c>
      <c r="E267" s="202">
        <f>SUM(E260:E266)</f>
        <v>0</v>
      </c>
      <c r="F267" s="202">
        <f>SUM(F260:F266)</f>
        <v>0</v>
      </c>
      <c r="G267" s="23">
        <f t="shared" ref="G267" si="129">SUM(G260:G266)</f>
        <v>0</v>
      </c>
      <c r="H267">
        <f>SUM(H260:H266)</f>
        <v>0</v>
      </c>
      <c r="I267">
        <f t="shared" si="125"/>
        <v>0</v>
      </c>
      <c r="P267" s="4" t="str">
        <f t="shared" si="126"/>
        <v>Total excl. OH</v>
      </c>
      <c r="Q267" s="52" t="str">
        <f t="shared" si="127"/>
        <v/>
      </c>
    </row>
    <row r="268" spans="1:17" x14ac:dyDescent="0.25">
      <c r="A268" s="207" t="s">
        <v>1</v>
      </c>
      <c r="B268" s="204"/>
      <c r="C268" s="202">
        <f>IFERROR(IF($G$256="",IF(E268="",B268*$E$256,E268),IF(E268="",B268*$G$256,E268)),0)</f>
        <v>0</v>
      </c>
      <c r="D268" s="202">
        <f>IFERROR(B268-C268-F268,0)</f>
        <v>0</v>
      </c>
      <c r="E268" s="205"/>
      <c r="F268" s="205"/>
      <c r="G268" s="45"/>
      <c r="H268">
        <f>IF(B268="",0,B268)</f>
        <v>0</v>
      </c>
      <c r="I268">
        <f t="shared" si="125"/>
        <v>0</v>
      </c>
      <c r="P268" s="4" t="str">
        <f t="shared" si="126"/>
        <v>OH</v>
      </c>
      <c r="Q268" s="52" t="str">
        <f t="shared" si="127"/>
        <v/>
      </c>
    </row>
    <row r="269" spans="1:17" ht="15.75" thickBot="1" x14ac:dyDescent="0.3">
      <c r="A269" s="209" t="s">
        <v>4</v>
      </c>
      <c r="B269" s="201">
        <f>SUM(B260:B266)+B268</f>
        <v>0</v>
      </c>
      <c r="C269" s="203">
        <f>SUM(C260:C266)+C268</f>
        <v>0</v>
      </c>
      <c r="D269" s="203">
        <f>SUM(D260:D266)+D268</f>
        <v>0</v>
      </c>
      <c r="E269" s="203">
        <f>SUM(E260:E266)+E268</f>
        <v>0</v>
      </c>
      <c r="F269" s="203">
        <f>SUM(F260:F266)+F268</f>
        <v>0</v>
      </c>
      <c r="G269" s="24">
        <f t="shared" ref="G269" si="130">SUM(G260:G266)+G268</f>
        <v>0</v>
      </c>
      <c r="H269">
        <f>SUM(H260:H266)+H268</f>
        <v>0</v>
      </c>
      <c r="I269">
        <f t="shared" si="125"/>
        <v>0</v>
      </c>
      <c r="J269" s="21"/>
      <c r="K269" s="21"/>
      <c r="L269" s="21"/>
      <c r="M269" s="21"/>
      <c r="N269" s="21"/>
      <c r="O269" s="21"/>
      <c r="P269" s="7" t="str">
        <f t="shared" si="126"/>
        <v>Total</v>
      </c>
      <c r="Q269" s="53" t="str">
        <f t="shared" si="127"/>
        <v/>
      </c>
    </row>
    <row r="271" spans="1:17" x14ac:dyDescent="0.25">
      <c r="A271" s="9" t="s">
        <v>305</v>
      </c>
      <c r="B271" s="11"/>
      <c r="C271" s="26" t="s">
        <v>321</v>
      </c>
      <c r="D271" s="9" t="s">
        <v>308</v>
      </c>
      <c r="E271" s="272"/>
      <c r="F271" s="272"/>
    </row>
    <row r="272" spans="1:17" x14ac:dyDescent="0.25">
      <c r="A272" s="9" t="s">
        <v>306</v>
      </c>
      <c r="B272" s="10"/>
      <c r="C272" s="46">
        <f>IF(IF(G272="",E272,G272)="",0,IF(G272="",E272,G272))</f>
        <v>0</v>
      </c>
      <c r="D272" s="9" t="s">
        <v>372</v>
      </c>
      <c r="E272" s="12" t="str">
        <f>_xlfn.IFNA(VLOOKUP(B272,'List of subsidy rates'!$A:$K,MATCH(CONCATENATE(E271," - ",$H$1),'List of subsidy rates'!$A$1:$K$1,0),FALSE),"")</f>
        <v/>
      </c>
      <c r="F272" s="9" t="s">
        <v>373</v>
      </c>
      <c r="G272" s="160"/>
      <c r="H272">
        <f>ROUND(IF(E271="",0,IF(LEFT(E271,6)="Public",B283*0.44,B276*0.3)),2)</f>
        <v>0</v>
      </c>
    </row>
    <row r="273" spans="1:17" x14ac:dyDescent="0.25">
      <c r="A273" s="9" t="s">
        <v>375</v>
      </c>
      <c r="B273" s="164" t="str">
        <f>IF(E271="","",IF(E271="Public research and knowledge dissemination organization",0.44,0.3))</f>
        <v/>
      </c>
      <c r="C273" s="9" t="s">
        <v>349</v>
      </c>
      <c r="D273" s="163" t="str">
        <f>IF(E271="","",IF(LEFT(E271,6)="Public",B283*0.44-B284,B276*0.3-B284))</f>
        <v/>
      </c>
      <c r="E273" s="161"/>
      <c r="F273" s="9"/>
      <c r="G273" s="162"/>
    </row>
    <row r="274" spans="1:17" ht="15.75" thickBot="1" x14ac:dyDescent="0.3"/>
    <row r="275" spans="1:17" ht="30.75" thickBot="1" x14ac:dyDescent="0.3">
      <c r="A275" t="str">
        <f>IF(B285&gt;0,"Ja","")</f>
        <v/>
      </c>
      <c r="B275" s="13" t="s">
        <v>292</v>
      </c>
      <c r="C275" s="196" t="s">
        <v>293</v>
      </c>
      <c r="D275" s="196" t="s">
        <v>294</v>
      </c>
      <c r="E275" s="196" t="s">
        <v>345</v>
      </c>
      <c r="F275" s="196" t="s">
        <v>295</v>
      </c>
      <c r="G275" s="14" t="s">
        <v>296</v>
      </c>
      <c r="J275" s="25" t="s">
        <v>351</v>
      </c>
      <c r="P275" t="str">
        <f>IF(Q285="","",IF(RIGHT(E271,10)="Virksomhed",IF(SUM(Q276:Q284)/COUNT(Q276:Q284)&lt;&gt;Q285,1,""),""))</f>
        <v/>
      </c>
      <c r="Q275" s="26" t="s">
        <v>374</v>
      </c>
    </row>
    <row r="276" spans="1:17" x14ac:dyDescent="0.25">
      <c r="A276" s="206" t="s">
        <v>346</v>
      </c>
      <c r="B276" s="204"/>
      <c r="C276" s="202">
        <f t="shared" ref="C276:C282" si="131">IFERROR(IF($G$272="",IF(E276="",B276*$E$272,E276),IF(E276="",B276*$G$272,E276)),0)</f>
        <v>0</v>
      </c>
      <c r="D276" s="202">
        <f>IFERROR(B276-C276-F276,0)</f>
        <v>0</v>
      </c>
      <c r="E276" s="205"/>
      <c r="F276" s="205"/>
      <c r="G276" s="45"/>
      <c r="H276">
        <f t="shared" ref="H276:H282" si="132">IF(B276="",0,B276)</f>
        <v>0</v>
      </c>
      <c r="I276">
        <f t="shared" ref="I276:I285" si="133">IF($E$271&lt;&gt;"Public research and knowledge dissemination organization",0,IF(B276="",0,B276))</f>
        <v>0</v>
      </c>
      <c r="J276" s="20"/>
      <c r="K276" s="20"/>
      <c r="L276" s="20"/>
      <c r="M276" s="20"/>
      <c r="N276" s="20"/>
      <c r="O276" s="20"/>
      <c r="P276" s="1" t="str">
        <f t="shared" ref="P276:P285" si="134">A276</f>
        <v xml:space="preserve">Salary </v>
      </c>
      <c r="Q276" s="51" t="str">
        <f t="shared" ref="Q276:Q285" si="135">IFERROR(C276/B276,"")</f>
        <v/>
      </c>
    </row>
    <row r="277" spans="1:17" x14ac:dyDescent="0.25">
      <c r="A277" s="207" t="s">
        <v>298</v>
      </c>
      <c r="B277" s="204"/>
      <c r="C277" s="202">
        <f t="shared" si="131"/>
        <v>0</v>
      </c>
      <c r="D277" s="202">
        <f t="shared" ref="D277:D282" si="136">IFERROR(B277-C277-F277,0)</f>
        <v>0</v>
      </c>
      <c r="E277" s="205"/>
      <c r="F277" s="205"/>
      <c r="G277" s="45"/>
      <c r="H277">
        <f t="shared" si="132"/>
        <v>0</v>
      </c>
      <c r="I277">
        <f t="shared" si="133"/>
        <v>0</v>
      </c>
      <c r="P277" s="4" t="str">
        <f t="shared" si="134"/>
        <v>External assistance</v>
      </c>
      <c r="Q277" s="52" t="str">
        <f t="shared" si="135"/>
        <v/>
      </c>
    </row>
    <row r="278" spans="1:17" x14ac:dyDescent="0.25">
      <c r="A278" s="207" t="s">
        <v>299</v>
      </c>
      <c r="B278" s="204"/>
      <c r="C278" s="202">
        <f t="shared" si="131"/>
        <v>0</v>
      </c>
      <c r="D278" s="202">
        <f t="shared" si="136"/>
        <v>0</v>
      </c>
      <c r="E278" s="205"/>
      <c r="F278" s="205"/>
      <c r="G278" s="45"/>
      <c r="H278">
        <f t="shared" si="132"/>
        <v>0</v>
      </c>
      <c r="I278">
        <f t="shared" si="133"/>
        <v>0</v>
      </c>
      <c r="P278" s="4" t="str">
        <f t="shared" si="134"/>
        <v>Other costs</v>
      </c>
      <c r="Q278" s="52" t="str">
        <f t="shared" si="135"/>
        <v/>
      </c>
    </row>
    <row r="279" spans="1:17" x14ac:dyDescent="0.25">
      <c r="A279" s="207" t="s">
        <v>300</v>
      </c>
      <c r="B279" s="204"/>
      <c r="C279" s="202">
        <f t="shared" si="131"/>
        <v>0</v>
      </c>
      <c r="D279" s="202">
        <f t="shared" si="136"/>
        <v>0</v>
      </c>
      <c r="E279" s="205"/>
      <c r="F279" s="205"/>
      <c r="G279" s="45"/>
      <c r="H279">
        <f t="shared" si="132"/>
        <v>0</v>
      </c>
      <c r="I279">
        <f t="shared" si="133"/>
        <v>0</v>
      </c>
      <c r="P279" s="4" t="str">
        <f t="shared" si="134"/>
        <v>Apparatus/equipment</v>
      </c>
      <c r="Q279" s="52" t="str">
        <f t="shared" si="135"/>
        <v/>
      </c>
    </row>
    <row r="280" spans="1:17" x14ac:dyDescent="0.25">
      <c r="A280" s="207" t="s">
        <v>301</v>
      </c>
      <c r="B280" s="204"/>
      <c r="C280" s="202">
        <f t="shared" si="131"/>
        <v>0</v>
      </c>
      <c r="D280" s="202">
        <f t="shared" si="136"/>
        <v>0</v>
      </c>
      <c r="E280" s="205"/>
      <c r="F280" s="205"/>
      <c r="G280" s="45"/>
      <c r="H280">
        <f t="shared" si="132"/>
        <v>0</v>
      </c>
      <c r="I280">
        <f t="shared" si="133"/>
        <v>0</v>
      </c>
      <c r="P280" s="4" t="str">
        <f t="shared" si="134"/>
        <v>Scrap value</v>
      </c>
      <c r="Q280" s="52" t="str">
        <f t="shared" si="135"/>
        <v/>
      </c>
    </row>
    <row r="281" spans="1:17" x14ac:dyDescent="0.25">
      <c r="A281" s="207" t="s">
        <v>302</v>
      </c>
      <c r="B281" s="204"/>
      <c r="C281" s="202">
        <f t="shared" si="131"/>
        <v>0</v>
      </c>
      <c r="D281" s="202">
        <f t="shared" si="136"/>
        <v>0</v>
      </c>
      <c r="E281" s="205"/>
      <c r="F281" s="205"/>
      <c r="G281" s="45"/>
      <c r="H281">
        <f t="shared" si="132"/>
        <v>0</v>
      </c>
      <c r="I281">
        <f t="shared" si="133"/>
        <v>0</v>
      </c>
      <c r="P281" s="4" t="str">
        <f t="shared" si="134"/>
        <v>Income, if any</v>
      </c>
      <c r="Q281" s="52" t="str">
        <f t="shared" si="135"/>
        <v/>
      </c>
    </row>
    <row r="282" spans="1:17" x14ac:dyDescent="0.25">
      <c r="A282" s="208" t="s">
        <v>303</v>
      </c>
      <c r="B282" s="204"/>
      <c r="C282" s="202">
        <f t="shared" si="131"/>
        <v>0</v>
      </c>
      <c r="D282" s="202">
        <f t="shared" si="136"/>
        <v>0</v>
      </c>
      <c r="E282" s="205"/>
      <c r="F282" s="205"/>
      <c r="G282" s="45"/>
      <c r="H282">
        <f t="shared" si="132"/>
        <v>0</v>
      </c>
      <c r="I282">
        <f t="shared" si="133"/>
        <v>0</v>
      </c>
      <c r="P282" s="4" t="str">
        <f t="shared" si="134"/>
        <v>Audit costs</v>
      </c>
      <c r="Q282" s="52" t="str">
        <f t="shared" si="135"/>
        <v/>
      </c>
    </row>
    <row r="283" spans="1:17" x14ac:dyDescent="0.25">
      <c r="A283" s="207" t="s">
        <v>304</v>
      </c>
      <c r="B283" s="200">
        <f>SUM(B276:B282)</f>
        <v>0</v>
      </c>
      <c r="C283" s="202">
        <f>SUM(C276:C282)</f>
        <v>0</v>
      </c>
      <c r="D283" s="202">
        <f>SUM(D276:D282)</f>
        <v>0</v>
      </c>
      <c r="E283" s="202">
        <f>SUM(E276:E282)</f>
        <v>0</v>
      </c>
      <c r="F283" s="202">
        <f>SUM(F276:F282)</f>
        <v>0</v>
      </c>
      <c r="G283" s="23">
        <f t="shared" ref="G283" si="137">SUM(G276:G282)</f>
        <v>0</v>
      </c>
      <c r="H283">
        <f>SUM(H276:H282)</f>
        <v>0</v>
      </c>
      <c r="I283">
        <f t="shared" si="133"/>
        <v>0</v>
      </c>
      <c r="P283" s="4" t="str">
        <f t="shared" si="134"/>
        <v>Total excl. OH</v>
      </c>
      <c r="Q283" s="52" t="str">
        <f t="shared" si="135"/>
        <v/>
      </c>
    </row>
    <row r="284" spans="1:17" x14ac:dyDescent="0.25">
      <c r="A284" s="207" t="s">
        <v>1</v>
      </c>
      <c r="B284" s="204"/>
      <c r="C284" s="202">
        <f>IFERROR(IF($G$272="",IF(E284="",B284*$E$272,E284),IF(E284="",B284*$G$272,E284)),0)</f>
        <v>0</v>
      </c>
      <c r="D284" s="202">
        <f>IFERROR(B284-C284-F284,0)</f>
        <v>0</v>
      </c>
      <c r="E284" s="205"/>
      <c r="F284" s="205"/>
      <c r="G284" s="45"/>
      <c r="H284">
        <f>IF(B284="",0,B284)</f>
        <v>0</v>
      </c>
      <c r="I284">
        <f t="shared" si="133"/>
        <v>0</v>
      </c>
      <c r="P284" s="4" t="str">
        <f t="shared" si="134"/>
        <v>OH</v>
      </c>
      <c r="Q284" s="52" t="str">
        <f t="shared" si="135"/>
        <v/>
      </c>
    </row>
    <row r="285" spans="1:17" ht="15.75" thickBot="1" x14ac:dyDescent="0.3">
      <c r="A285" s="209" t="s">
        <v>4</v>
      </c>
      <c r="B285" s="201">
        <f>SUM(B276:B282)+B284</f>
        <v>0</v>
      </c>
      <c r="C285" s="203">
        <f>SUM(C276:C282)+C284</f>
        <v>0</v>
      </c>
      <c r="D285" s="203">
        <f>SUM(D276:D282)+D284</f>
        <v>0</v>
      </c>
      <c r="E285" s="203">
        <f>SUM(E276:E282)+E284</f>
        <v>0</v>
      </c>
      <c r="F285" s="203">
        <f>SUM(F276:F282)+F284</f>
        <v>0</v>
      </c>
      <c r="G285" s="24">
        <f t="shared" ref="G285" si="138">SUM(G276:G282)+G284</f>
        <v>0</v>
      </c>
      <c r="H285">
        <f>SUM(H276:H282)+H284</f>
        <v>0</v>
      </c>
      <c r="I285">
        <f t="shared" si="133"/>
        <v>0</v>
      </c>
      <c r="J285" s="21"/>
      <c r="K285" s="21"/>
      <c r="L285" s="21"/>
      <c r="M285" s="21"/>
      <c r="N285" s="21"/>
      <c r="O285" s="21"/>
      <c r="P285" s="7" t="str">
        <f t="shared" si="134"/>
        <v>Total</v>
      </c>
      <c r="Q285" s="53" t="str">
        <f t="shared" si="135"/>
        <v/>
      </c>
    </row>
    <row r="287" spans="1:17" x14ac:dyDescent="0.25">
      <c r="A287" s="9" t="s">
        <v>305</v>
      </c>
      <c r="B287" s="11"/>
      <c r="C287" s="26" t="s">
        <v>322</v>
      </c>
      <c r="D287" s="9" t="s">
        <v>308</v>
      </c>
      <c r="E287" s="272"/>
      <c r="F287" s="272"/>
    </row>
    <row r="288" spans="1:17" x14ac:dyDescent="0.25">
      <c r="A288" s="9" t="s">
        <v>306</v>
      </c>
      <c r="B288" s="10"/>
      <c r="C288" s="46">
        <f>IF(IF(G288="",E288,G288)="",0,IF(G288="",E288,G288))</f>
        <v>0</v>
      </c>
      <c r="D288" s="9" t="s">
        <v>372</v>
      </c>
      <c r="E288" s="12" t="str">
        <f>_xlfn.IFNA(VLOOKUP(B288,'List of subsidy rates'!$A:$K,MATCH(CONCATENATE(E287," - ",$H$1),'List of subsidy rates'!$A$1:$K$1,0),FALSE),"")</f>
        <v/>
      </c>
      <c r="F288" s="9" t="s">
        <v>373</v>
      </c>
      <c r="G288" s="160"/>
      <c r="H288">
        <f>ROUND(IF(E287="",0,IF(LEFT(E287,6)="Public",B299*0.44,B292*0.3)),2)</f>
        <v>0</v>
      </c>
    </row>
    <row r="289" spans="1:17" x14ac:dyDescent="0.25">
      <c r="A289" s="9" t="s">
        <v>375</v>
      </c>
      <c r="B289" s="164" t="str">
        <f>IF(E287="","",IF(E287="Public research and knowledge dissemination organization",0.44,0.3))</f>
        <v/>
      </c>
      <c r="C289" s="9" t="s">
        <v>349</v>
      </c>
      <c r="D289" s="163" t="str">
        <f>IF(E287="","",IF(LEFT(E287,6)="Public",B299*0.44-B300,B292*0.3-B300))</f>
        <v/>
      </c>
      <c r="E289" s="161"/>
      <c r="F289" s="9"/>
      <c r="G289" s="162"/>
    </row>
    <row r="290" spans="1:17" ht="15.75" thickBot="1" x14ac:dyDescent="0.3"/>
    <row r="291" spans="1:17" ht="30.75" thickBot="1" x14ac:dyDescent="0.3">
      <c r="A291" t="str">
        <f>IF(B301&gt;0,"Ja","")</f>
        <v/>
      </c>
      <c r="B291" s="13" t="s">
        <v>292</v>
      </c>
      <c r="C291" s="196" t="s">
        <v>293</v>
      </c>
      <c r="D291" s="196" t="s">
        <v>294</v>
      </c>
      <c r="E291" s="196" t="s">
        <v>345</v>
      </c>
      <c r="F291" s="196" t="s">
        <v>295</v>
      </c>
      <c r="G291" s="14" t="s">
        <v>296</v>
      </c>
      <c r="J291" s="25" t="s">
        <v>351</v>
      </c>
      <c r="P291" t="str">
        <f>IF(Q301="","",IF(RIGHT(E287,10)="Virksomhed",IF(SUM(Q292:Q300)/COUNT(Q292:Q300)&lt;&gt;Q301,1,""),""))</f>
        <v/>
      </c>
      <c r="Q291" s="26" t="s">
        <v>374</v>
      </c>
    </row>
    <row r="292" spans="1:17" x14ac:dyDescent="0.25">
      <c r="A292" s="206" t="s">
        <v>346</v>
      </c>
      <c r="B292" s="204"/>
      <c r="C292" s="202">
        <f t="shared" ref="C292:C298" si="139">IFERROR(IF($G$288="",IF(E292="",B292*$E$288,E292),IF(E292="",B292*$G$288,E292)),0)</f>
        <v>0</v>
      </c>
      <c r="D292" s="202">
        <f>IFERROR(B292-C292-F292,0)</f>
        <v>0</v>
      </c>
      <c r="E292" s="205"/>
      <c r="F292" s="205"/>
      <c r="G292" s="45"/>
      <c r="H292">
        <f t="shared" ref="H292:H298" si="140">IF(B292="",0,B292)</f>
        <v>0</v>
      </c>
      <c r="I292">
        <f t="shared" ref="I292:I301" si="141">IF($E$287&lt;&gt;"Public research and knowledge dissemination organization",0,IF(B292="",0,B292))</f>
        <v>0</v>
      </c>
      <c r="J292" s="20"/>
      <c r="K292" s="20"/>
      <c r="L292" s="20"/>
      <c r="M292" s="20"/>
      <c r="N292" s="20"/>
      <c r="O292" s="20"/>
      <c r="P292" s="1" t="str">
        <f t="shared" ref="P292:P301" si="142">A292</f>
        <v xml:space="preserve">Salary </v>
      </c>
      <c r="Q292" s="51" t="str">
        <f t="shared" ref="Q292:Q301" si="143">IFERROR(C292/B292,"")</f>
        <v/>
      </c>
    </row>
    <row r="293" spans="1:17" x14ac:dyDescent="0.25">
      <c r="A293" s="207" t="s">
        <v>298</v>
      </c>
      <c r="B293" s="204"/>
      <c r="C293" s="202">
        <f t="shared" si="139"/>
        <v>0</v>
      </c>
      <c r="D293" s="202">
        <f t="shared" ref="D293:D298" si="144">IFERROR(B293-C293-F293,0)</f>
        <v>0</v>
      </c>
      <c r="E293" s="205"/>
      <c r="F293" s="205"/>
      <c r="G293" s="45"/>
      <c r="H293">
        <f t="shared" si="140"/>
        <v>0</v>
      </c>
      <c r="I293">
        <f t="shared" si="141"/>
        <v>0</v>
      </c>
      <c r="P293" s="4" t="str">
        <f t="shared" si="142"/>
        <v>External assistance</v>
      </c>
      <c r="Q293" s="52" t="str">
        <f t="shared" si="143"/>
        <v/>
      </c>
    </row>
    <row r="294" spans="1:17" x14ac:dyDescent="0.25">
      <c r="A294" s="207" t="s">
        <v>299</v>
      </c>
      <c r="B294" s="204"/>
      <c r="C294" s="202">
        <f t="shared" si="139"/>
        <v>0</v>
      </c>
      <c r="D294" s="202">
        <f t="shared" si="144"/>
        <v>0</v>
      </c>
      <c r="E294" s="205"/>
      <c r="F294" s="205"/>
      <c r="G294" s="45"/>
      <c r="H294">
        <f t="shared" si="140"/>
        <v>0</v>
      </c>
      <c r="I294">
        <f t="shared" si="141"/>
        <v>0</v>
      </c>
      <c r="P294" s="4" t="str">
        <f t="shared" si="142"/>
        <v>Other costs</v>
      </c>
      <c r="Q294" s="52" t="str">
        <f t="shared" si="143"/>
        <v/>
      </c>
    </row>
    <row r="295" spans="1:17" x14ac:dyDescent="0.25">
      <c r="A295" s="207" t="s">
        <v>300</v>
      </c>
      <c r="B295" s="204"/>
      <c r="C295" s="202">
        <f t="shared" si="139"/>
        <v>0</v>
      </c>
      <c r="D295" s="202">
        <f t="shared" si="144"/>
        <v>0</v>
      </c>
      <c r="E295" s="205"/>
      <c r="F295" s="205"/>
      <c r="G295" s="45"/>
      <c r="H295">
        <f t="shared" si="140"/>
        <v>0</v>
      </c>
      <c r="I295">
        <f t="shared" si="141"/>
        <v>0</v>
      </c>
      <c r="P295" s="4" t="str">
        <f t="shared" si="142"/>
        <v>Apparatus/equipment</v>
      </c>
      <c r="Q295" s="52" t="str">
        <f t="shared" si="143"/>
        <v/>
      </c>
    </row>
    <row r="296" spans="1:17" x14ac:dyDescent="0.25">
      <c r="A296" s="207" t="s">
        <v>301</v>
      </c>
      <c r="B296" s="204"/>
      <c r="C296" s="202">
        <f t="shared" si="139"/>
        <v>0</v>
      </c>
      <c r="D296" s="202">
        <f t="shared" si="144"/>
        <v>0</v>
      </c>
      <c r="E296" s="205"/>
      <c r="F296" s="205"/>
      <c r="G296" s="45"/>
      <c r="H296">
        <f t="shared" si="140"/>
        <v>0</v>
      </c>
      <c r="I296">
        <f t="shared" si="141"/>
        <v>0</v>
      </c>
      <c r="P296" s="4" t="str">
        <f t="shared" si="142"/>
        <v>Scrap value</v>
      </c>
      <c r="Q296" s="52" t="str">
        <f t="shared" si="143"/>
        <v/>
      </c>
    </row>
    <row r="297" spans="1:17" x14ac:dyDescent="0.25">
      <c r="A297" s="207" t="s">
        <v>302</v>
      </c>
      <c r="B297" s="204"/>
      <c r="C297" s="202">
        <f t="shared" si="139"/>
        <v>0</v>
      </c>
      <c r="D297" s="202">
        <f t="shared" si="144"/>
        <v>0</v>
      </c>
      <c r="E297" s="205"/>
      <c r="F297" s="205"/>
      <c r="G297" s="45"/>
      <c r="H297">
        <f t="shared" si="140"/>
        <v>0</v>
      </c>
      <c r="I297">
        <f t="shared" si="141"/>
        <v>0</v>
      </c>
      <c r="P297" s="4" t="str">
        <f t="shared" si="142"/>
        <v>Income, if any</v>
      </c>
      <c r="Q297" s="52" t="str">
        <f t="shared" si="143"/>
        <v/>
      </c>
    </row>
    <row r="298" spans="1:17" x14ac:dyDescent="0.25">
      <c r="A298" s="208" t="s">
        <v>303</v>
      </c>
      <c r="B298" s="204"/>
      <c r="C298" s="202">
        <f t="shared" si="139"/>
        <v>0</v>
      </c>
      <c r="D298" s="202">
        <f t="shared" si="144"/>
        <v>0</v>
      </c>
      <c r="E298" s="205"/>
      <c r="F298" s="205"/>
      <c r="G298" s="45"/>
      <c r="H298">
        <f t="shared" si="140"/>
        <v>0</v>
      </c>
      <c r="I298">
        <f t="shared" si="141"/>
        <v>0</v>
      </c>
      <c r="P298" s="4" t="str">
        <f t="shared" si="142"/>
        <v>Audit costs</v>
      </c>
      <c r="Q298" s="52" t="str">
        <f t="shared" si="143"/>
        <v/>
      </c>
    </row>
    <row r="299" spans="1:17" x14ac:dyDescent="0.25">
      <c r="A299" s="207" t="s">
        <v>304</v>
      </c>
      <c r="B299" s="200">
        <f>SUM(B292:B298)</f>
        <v>0</v>
      </c>
      <c r="C299" s="202">
        <f>SUM(C292:C298)</f>
        <v>0</v>
      </c>
      <c r="D299" s="202">
        <f>SUM(D292:D298)</f>
        <v>0</v>
      </c>
      <c r="E299" s="202">
        <f>SUM(E292:E298)</f>
        <v>0</v>
      </c>
      <c r="F299" s="202">
        <f>SUM(F292:F298)</f>
        <v>0</v>
      </c>
      <c r="G299" s="23">
        <f t="shared" ref="G299" si="145">SUM(G292:G298)</f>
        <v>0</v>
      </c>
      <c r="H299">
        <f>SUM(H292:H298)</f>
        <v>0</v>
      </c>
      <c r="I299">
        <f t="shared" si="141"/>
        <v>0</v>
      </c>
      <c r="P299" s="4" t="str">
        <f t="shared" si="142"/>
        <v>Total excl. OH</v>
      </c>
      <c r="Q299" s="52" t="str">
        <f t="shared" si="143"/>
        <v/>
      </c>
    </row>
    <row r="300" spans="1:17" x14ac:dyDescent="0.25">
      <c r="A300" s="207" t="s">
        <v>1</v>
      </c>
      <c r="B300" s="204"/>
      <c r="C300" s="202">
        <f>IFERROR(IF($G$288="",IF(E300="",B300*$E$288,E300),IF(E300="",B300*$G$288,E300)),0)</f>
        <v>0</v>
      </c>
      <c r="D300" s="202">
        <f>IFERROR(B300-C300-F300,0)</f>
        <v>0</v>
      </c>
      <c r="E300" s="205"/>
      <c r="F300" s="205"/>
      <c r="G300" s="45"/>
      <c r="H300">
        <f>IF(B300="",0,B300)</f>
        <v>0</v>
      </c>
      <c r="I300">
        <f t="shared" si="141"/>
        <v>0</v>
      </c>
      <c r="P300" s="4" t="str">
        <f t="shared" si="142"/>
        <v>OH</v>
      </c>
      <c r="Q300" s="52" t="str">
        <f t="shared" si="143"/>
        <v/>
      </c>
    </row>
    <row r="301" spans="1:17" ht="15.75" thickBot="1" x14ac:dyDescent="0.3">
      <c r="A301" s="209" t="s">
        <v>4</v>
      </c>
      <c r="B301" s="201">
        <f>SUM(B292:B298)+B300</f>
        <v>0</v>
      </c>
      <c r="C301" s="203">
        <f>SUM(C292:C298)+C300</f>
        <v>0</v>
      </c>
      <c r="D301" s="203">
        <f>SUM(D292:D298)+D300</f>
        <v>0</v>
      </c>
      <c r="E301" s="203">
        <f>SUM(E292:E298)+E300</f>
        <v>0</v>
      </c>
      <c r="F301" s="203">
        <f>SUM(F292:F298)+F300</f>
        <v>0</v>
      </c>
      <c r="G301" s="24">
        <f t="shared" ref="G301" si="146">SUM(G292:G298)+G300</f>
        <v>0</v>
      </c>
      <c r="H301">
        <f>SUM(H292:H298)+H300</f>
        <v>0</v>
      </c>
      <c r="I301">
        <f t="shared" si="141"/>
        <v>0</v>
      </c>
      <c r="J301" s="21"/>
      <c r="K301" s="21"/>
      <c r="L301" s="21"/>
      <c r="M301" s="21"/>
      <c r="N301" s="21"/>
      <c r="O301" s="21"/>
      <c r="P301" s="7" t="str">
        <f t="shared" si="142"/>
        <v>Total</v>
      </c>
      <c r="Q301" s="53" t="str">
        <f t="shared" si="143"/>
        <v/>
      </c>
    </row>
    <row r="303" spans="1:17" x14ac:dyDescent="0.25">
      <c r="A303" s="9" t="s">
        <v>305</v>
      </c>
      <c r="B303" s="11"/>
      <c r="C303" s="26" t="s">
        <v>323</v>
      </c>
      <c r="D303" s="9" t="s">
        <v>308</v>
      </c>
      <c r="E303" s="272"/>
      <c r="F303" s="272"/>
    </row>
    <row r="304" spans="1:17" x14ac:dyDescent="0.25">
      <c r="A304" s="9" t="s">
        <v>306</v>
      </c>
      <c r="B304" s="10"/>
      <c r="C304" s="46">
        <f>IF(IF(G304="",E304,G304)="",0,IF(G304="",E304,G304))</f>
        <v>0</v>
      </c>
      <c r="D304" s="9" t="s">
        <v>372</v>
      </c>
      <c r="E304" s="12" t="str">
        <f>_xlfn.IFNA(VLOOKUP(B304,'List of subsidy rates'!$A:$K,MATCH(CONCATENATE(E303," - ",$H$1),'List of subsidy rates'!$A$1:$K$1,0),FALSE),"")</f>
        <v/>
      </c>
      <c r="F304" s="9" t="s">
        <v>373</v>
      </c>
      <c r="G304" s="160"/>
      <c r="H304">
        <f>ROUND(IF(E303="",0,IF(LEFT(E303,6)="Public",B315*0.44,B308*0.3)),2)</f>
        <v>0</v>
      </c>
    </row>
    <row r="305" spans="1:17" x14ac:dyDescent="0.25">
      <c r="A305" s="9" t="s">
        <v>375</v>
      </c>
      <c r="B305" s="164" t="str">
        <f>IF(E303="","",IF(E303="Public research and knowledge dissemination organization",0.44,0.3))</f>
        <v/>
      </c>
      <c r="C305" s="9" t="s">
        <v>349</v>
      </c>
      <c r="D305" s="163" t="str">
        <f>IF(E303="","",IF(LEFT(E303,6)="Public",B315*0.44-B316,B308*0.3-B316))</f>
        <v/>
      </c>
      <c r="E305" s="161"/>
      <c r="F305" s="9"/>
      <c r="G305" s="162"/>
    </row>
    <row r="306" spans="1:17" ht="15.75" thickBot="1" x14ac:dyDescent="0.3"/>
    <row r="307" spans="1:17" ht="30.75" thickBot="1" x14ac:dyDescent="0.3">
      <c r="A307" t="str">
        <f>IF(B317&gt;0,"Ja","")</f>
        <v/>
      </c>
      <c r="B307" s="13" t="s">
        <v>292</v>
      </c>
      <c r="C307" s="196" t="s">
        <v>293</v>
      </c>
      <c r="D307" s="196" t="s">
        <v>294</v>
      </c>
      <c r="E307" s="196" t="s">
        <v>345</v>
      </c>
      <c r="F307" s="196" t="s">
        <v>295</v>
      </c>
      <c r="G307" s="14" t="s">
        <v>296</v>
      </c>
      <c r="J307" s="25" t="s">
        <v>351</v>
      </c>
      <c r="P307" t="str">
        <f>IF(Q317="","",IF(RIGHT(E303,10)="Virksomhed",IF(SUM(Q308:Q316)/COUNT(Q308:Q316)&lt;&gt;Q317,1,""),""))</f>
        <v/>
      </c>
      <c r="Q307" s="26" t="s">
        <v>374</v>
      </c>
    </row>
    <row r="308" spans="1:17" x14ac:dyDescent="0.25">
      <c r="A308" s="206" t="s">
        <v>346</v>
      </c>
      <c r="B308" s="204"/>
      <c r="C308" s="202">
        <f t="shared" ref="C308:C314" si="147">IFERROR(IF($G$304="",IF(E308="",B308*$E$304,E308),IF(E308="",B308*$G$304,E308)),0)</f>
        <v>0</v>
      </c>
      <c r="D308" s="202">
        <f>IFERROR(B308-C308-F308,0)</f>
        <v>0</v>
      </c>
      <c r="E308" s="205"/>
      <c r="F308" s="205"/>
      <c r="G308" s="45"/>
      <c r="H308">
        <f t="shared" ref="H308:H314" si="148">IF(B308="",0,B308)</f>
        <v>0</v>
      </c>
      <c r="I308">
        <f t="shared" ref="I308:I317" si="149">IF($E$303&lt;&gt;"Public research and knowledge dissemination organization",0,IF(B308="",0,B308))</f>
        <v>0</v>
      </c>
      <c r="J308" s="20"/>
      <c r="K308" s="20"/>
      <c r="L308" s="20"/>
      <c r="M308" s="20"/>
      <c r="N308" s="20"/>
      <c r="O308" s="20"/>
      <c r="P308" s="1" t="str">
        <f t="shared" ref="P308:P317" si="150">A308</f>
        <v xml:space="preserve">Salary </v>
      </c>
      <c r="Q308" s="51" t="str">
        <f t="shared" ref="Q308:Q317" si="151">IFERROR(C308/B308,"")</f>
        <v/>
      </c>
    </row>
    <row r="309" spans="1:17" x14ac:dyDescent="0.25">
      <c r="A309" s="207" t="s">
        <v>298</v>
      </c>
      <c r="B309" s="204"/>
      <c r="C309" s="202">
        <f t="shared" si="147"/>
        <v>0</v>
      </c>
      <c r="D309" s="202">
        <f t="shared" ref="D309:D314" si="152">IFERROR(B309-C309-F309,0)</f>
        <v>0</v>
      </c>
      <c r="E309" s="205"/>
      <c r="F309" s="205"/>
      <c r="G309" s="45"/>
      <c r="H309">
        <f t="shared" si="148"/>
        <v>0</v>
      </c>
      <c r="I309">
        <f t="shared" si="149"/>
        <v>0</v>
      </c>
      <c r="P309" s="4" t="str">
        <f t="shared" si="150"/>
        <v>External assistance</v>
      </c>
      <c r="Q309" s="52" t="str">
        <f t="shared" si="151"/>
        <v/>
      </c>
    </row>
    <row r="310" spans="1:17" x14ac:dyDescent="0.25">
      <c r="A310" s="207" t="s">
        <v>299</v>
      </c>
      <c r="B310" s="204"/>
      <c r="C310" s="202">
        <f t="shared" si="147"/>
        <v>0</v>
      </c>
      <c r="D310" s="202">
        <f t="shared" si="152"/>
        <v>0</v>
      </c>
      <c r="E310" s="205"/>
      <c r="F310" s="205"/>
      <c r="G310" s="45"/>
      <c r="H310">
        <f t="shared" si="148"/>
        <v>0</v>
      </c>
      <c r="I310">
        <f t="shared" si="149"/>
        <v>0</v>
      </c>
      <c r="P310" s="4" t="str">
        <f t="shared" si="150"/>
        <v>Other costs</v>
      </c>
      <c r="Q310" s="52" t="str">
        <f t="shared" si="151"/>
        <v/>
      </c>
    </row>
    <row r="311" spans="1:17" x14ac:dyDescent="0.25">
      <c r="A311" s="207" t="s">
        <v>300</v>
      </c>
      <c r="B311" s="204"/>
      <c r="C311" s="202">
        <f t="shared" si="147"/>
        <v>0</v>
      </c>
      <c r="D311" s="202">
        <f t="shared" si="152"/>
        <v>0</v>
      </c>
      <c r="E311" s="205"/>
      <c r="F311" s="205"/>
      <c r="G311" s="45"/>
      <c r="H311">
        <f t="shared" si="148"/>
        <v>0</v>
      </c>
      <c r="I311">
        <f t="shared" si="149"/>
        <v>0</v>
      </c>
      <c r="P311" s="4" t="str">
        <f t="shared" si="150"/>
        <v>Apparatus/equipment</v>
      </c>
      <c r="Q311" s="52" t="str">
        <f t="shared" si="151"/>
        <v/>
      </c>
    </row>
    <row r="312" spans="1:17" x14ac:dyDescent="0.25">
      <c r="A312" s="207" t="s">
        <v>301</v>
      </c>
      <c r="B312" s="204"/>
      <c r="C312" s="202">
        <f t="shared" si="147"/>
        <v>0</v>
      </c>
      <c r="D312" s="202">
        <f t="shared" si="152"/>
        <v>0</v>
      </c>
      <c r="E312" s="205"/>
      <c r="F312" s="205"/>
      <c r="G312" s="45"/>
      <c r="H312">
        <f t="shared" si="148"/>
        <v>0</v>
      </c>
      <c r="I312">
        <f t="shared" si="149"/>
        <v>0</v>
      </c>
      <c r="P312" s="4" t="str">
        <f t="shared" si="150"/>
        <v>Scrap value</v>
      </c>
      <c r="Q312" s="52" t="str">
        <f t="shared" si="151"/>
        <v/>
      </c>
    </row>
    <row r="313" spans="1:17" x14ac:dyDescent="0.25">
      <c r="A313" s="207" t="s">
        <v>302</v>
      </c>
      <c r="B313" s="204"/>
      <c r="C313" s="202">
        <f t="shared" si="147"/>
        <v>0</v>
      </c>
      <c r="D313" s="202">
        <f t="shared" si="152"/>
        <v>0</v>
      </c>
      <c r="E313" s="205"/>
      <c r="F313" s="205"/>
      <c r="G313" s="45"/>
      <c r="H313">
        <f t="shared" si="148"/>
        <v>0</v>
      </c>
      <c r="I313">
        <f t="shared" si="149"/>
        <v>0</v>
      </c>
      <c r="P313" s="4" t="str">
        <f t="shared" si="150"/>
        <v>Income, if any</v>
      </c>
      <c r="Q313" s="52" t="str">
        <f t="shared" si="151"/>
        <v/>
      </c>
    </row>
    <row r="314" spans="1:17" x14ac:dyDescent="0.25">
      <c r="A314" s="208" t="s">
        <v>303</v>
      </c>
      <c r="B314" s="204"/>
      <c r="C314" s="202">
        <f t="shared" si="147"/>
        <v>0</v>
      </c>
      <c r="D314" s="202">
        <f t="shared" si="152"/>
        <v>0</v>
      </c>
      <c r="E314" s="205"/>
      <c r="F314" s="205"/>
      <c r="G314" s="45"/>
      <c r="H314">
        <f t="shared" si="148"/>
        <v>0</v>
      </c>
      <c r="I314">
        <f t="shared" si="149"/>
        <v>0</v>
      </c>
      <c r="P314" s="4" t="str">
        <f t="shared" si="150"/>
        <v>Audit costs</v>
      </c>
      <c r="Q314" s="52" t="str">
        <f t="shared" si="151"/>
        <v/>
      </c>
    </row>
    <row r="315" spans="1:17" x14ac:dyDescent="0.25">
      <c r="A315" s="207" t="s">
        <v>304</v>
      </c>
      <c r="B315" s="200">
        <f>SUM(B308:B314)</f>
        <v>0</v>
      </c>
      <c r="C315" s="202">
        <f>SUM(C308:C314)</f>
        <v>0</v>
      </c>
      <c r="D315" s="202">
        <f>SUM(D308:D314)</f>
        <v>0</v>
      </c>
      <c r="E315" s="202">
        <f>SUM(E308:E314)</f>
        <v>0</v>
      </c>
      <c r="F315" s="202">
        <f>SUM(F308:F314)</f>
        <v>0</v>
      </c>
      <c r="G315" s="23">
        <f t="shared" ref="G315" si="153">SUM(G308:G314)</f>
        <v>0</v>
      </c>
      <c r="H315">
        <f>SUM(H308:H314)</f>
        <v>0</v>
      </c>
      <c r="I315">
        <f t="shared" si="149"/>
        <v>0</v>
      </c>
      <c r="P315" s="4" t="str">
        <f t="shared" si="150"/>
        <v>Total excl. OH</v>
      </c>
      <c r="Q315" s="52" t="str">
        <f t="shared" si="151"/>
        <v/>
      </c>
    </row>
    <row r="316" spans="1:17" x14ac:dyDescent="0.25">
      <c r="A316" s="207" t="s">
        <v>1</v>
      </c>
      <c r="B316" s="204"/>
      <c r="C316" s="202">
        <f>IFERROR(IF($G$304="",IF(E316="",B316*$E$304,E316),IF(E316="",B316*$G$304,E316)),0)</f>
        <v>0</v>
      </c>
      <c r="D316" s="202">
        <f>IFERROR(B316-C316-F316,0)</f>
        <v>0</v>
      </c>
      <c r="E316" s="205"/>
      <c r="F316" s="205"/>
      <c r="G316" s="45"/>
      <c r="H316">
        <f>IF(B316="",0,B316)</f>
        <v>0</v>
      </c>
      <c r="I316">
        <f t="shared" si="149"/>
        <v>0</v>
      </c>
      <c r="P316" s="4" t="str">
        <f t="shared" si="150"/>
        <v>OH</v>
      </c>
      <c r="Q316" s="52" t="str">
        <f t="shared" si="151"/>
        <v/>
      </c>
    </row>
    <row r="317" spans="1:17" ht="15.75" thickBot="1" x14ac:dyDescent="0.3">
      <c r="A317" s="209" t="s">
        <v>4</v>
      </c>
      <c r="B317" s="201">
        <f>SUM(B308:B314)+B316</f>
        <v>0</v>
      </c>
      <c r="C317" s="203">
        <f>SUM(C308:C314)+C316</f>
        <v>0</v>
      </c>
      <c r="D317" s="203">
        <f>SUM(D308:D314)+D316</f>
        <v>0</v>
      </c>
      <c r="E317" s="203">
        <f>SUM(E308:E314)+E316</f>
        <v>0</v>
      </c>
      <c r="F317" s="203">
        <f>SUM(F308:F314)+F316</f>
        <v>0</v>
      </c>
      <c r="G317" s="24">
        <f t="shared" ref="G317" si="154">SUM(G308:G314)+G316</f>
        <v>0</v>
      </c>
      <c r="H317">
        <f>SUM(H308:H314)+H316</f>
        <v>0</v>
      </c>
      <c r="I317">
        <f t="shared" si="149"/>
        <v>0</v>
      </c>
      <c r="J317" s="21"/>
      <c r="K317" s="21"/>
      <c r="L317" s="21"/>
      <c r="M317" s="21"/>
      <c r="N317" s="21"/>
      <c r="O317" s="21"/>
      <c r="P317" s="7" t="str">
        <f t="shared" si="150"/>
        <v>Total</v>
      </c>
      <c r="Q317" s="53" t="str">
        <f t="shared" si="151"/>
        <v/>
      </c>
    </row>
    <row r="319" spans="1:17" x14ac:dyDescent="0.25">
      <c r="A319" s="9" t="s">
        <v>305</v>
      </c>
      <c r="B319" s="11"/>
      <c r="C319" s="26" t="s">
        <v>324</v>
      </c>
      <c r="D319" s="9" t="s">
        <v>308</v>
      </c>
      <c r="E319" s="272"/>
      <c r="F319" s="272"/>
    </row>
    <row r="320" spans="1:17" x14ac:dyDescent="0.25">
      <c r="A320" s="9" t="s">
        <v>306</v>
      </c>
      <c r="B320" s="10"/>
      <c r="C320" s="46">
        <f>IF(IF(G320="",E320,G320)="",0,IF(G320="",E320,G320))</f>
        <v>0</v>
      </c>
      <c r="D320" s="9" t="s">
        <v>372</v>
      </c>
      <c r="E320" s="12" t="str">
        <f>_xlfn.IFNA(VLOOKUP(B320,'List of subsidy rates'!$A:$K,MATCH(CONCATENATE(E319," - ",$H$1),'List of subsidy rates'!$A$1:$K$1,0),FALSE),"")</f>
        <v/>
      </c>
      <c r="F320" s="9" t="s">
        <v>373</v>
      </c>
      <c r="G320" s="160"/>
      <c r="H320">
        <f>ROUND(IF(E319="",0,IF(LEFT(E319,6)="Public",B331*0.44,B324*0.3)),2)</f>
        <v>0</v>
      </c>
    </row>
    <row r="321" spans="1:17" x14ac:dyDescent="0.25">
      <c r="A321" s="9" t="s">
        <v>375</v>
      </c>
      <c r="B321" s="164" t="str">
        <f>IF(E319="","",IF(E319="Public research and knowledge dissemination organization",0.44,0.3))</f>
        <v/>
      </c>
      <c r="C321" s="9" t="s">
        <v>349</v>
      </c>
      <c r="D321" s="163" t="str">
        <f>IF(E319="","",IF(LEFT(E319,6)="Public",B331*0.44-B332,B324*0.3-B332))</f>
        <v/>
      </c>
      <c r="E321" s="161"/>
      <c r="F321" s="9"/>
      <c r="G321" s="162"/>
    </row>
    <row r="322" spans="1:17" ht="15.75" thickBot="1" x14ac:dyDescent="0.3"/>
    <row r="323" spans="1:17" ht="30.75" thickBot="1" x14ac:dyDescent="0.3">
      <c r="A323" t="str">
        <f>IF(B333&gt;0,"Ja","")</f>
        <v/>
      </c>
      <c r="B323" s="13" t="s">
        <v>292</v>
      </c>
      <c r="C323" s="196" t="s">
        <v>293</v>
      </c>
      <c r="D323" s="196" t="s">
        <v>294</v>
      </c>
      <c r="E323" s="196" t="s">
        <v>345</v>
      </c>
      <c r="F323" s="196" t="s">
        <v>295</v>
      </c>
      <c r="G323" s="14" t="s">
        <v>296</v>
      </c>
      <c r="J323" s="25" t="s">
        <v>351</v>
      </c>
      <c r="P323" t="str">
        <f>IF(Q333="","",IF(RIGHT(E319,10)="Virksomhed",IF(SUM(Q324:Q332)/COUNT(Q324:Q332)&lt;&gt;Q333,1,""),""))</f>
        <v/>
      </c>
      <c r="Q323" s="26" t="s">
        <v>374</v>
      </c>
    </row>
    <row r="324" spans="1:17" x14ac:dyDescent="0.25">
      <c r="A324" s="206" t="s">
        <v>346</v>
      </c>
      <c r="B324" s="204"/>
      <c r="C324" s="202">
        <f t="shared" ref="C324:C330" si="155">IFERROR(IF($G$320="",IF(E324="",B324*$E$320,E324),IF(E324="",B324*$G$320,E324)),0)</f>
        <v>0</v>
      </c>
      <c r="D324" s="202">
        <f>IFERROR(B324-C324-F324,0)</f>
        <v>0</v>
      </c>
      <c r="E324" s="205"/>
      <c r="F324" s="205"/>
      <c r="G324" s="45"/>
      <c r="H324">
        <f t="shared" ref="H324:H330" si="156">IF(B324="",0,B324)</f>
        <v>0</v>
      </c>
      <c r="I324">
        <f t="shared" ref="I324:I333" si="157">IF($E$319&lt;&gt;"Public research and knowledge dissemination organization",0,IF(B324="",0,B324))</f>
        <v>0</v>
      </c>
      <c r="J324" s="20"/>
      <c r="K324" s="20"/>
      <c r="L324" s="20"/>
      <c r="M324" s="20"/>
      <c r="N324" s="20"/>
      <c r="O324" s="20"/>
      <c r="P324" s="1" t="str">
        <f t="shared" ref="P324:P333" si="158">A324</f>
        <v xml:space="preserve">Salary </v>
      </c>
      <c r="Q324" s="51" t="str">
        <f t="shared" ref="Q324:Q333" si="159">IFERROR(C324/B324,"")</f>
        <v/>
      </c>
    </row>
    <row r="325" spans="1:17" x14ac:dyDescent="0.25">
      <c r="A325" s="207" t="s">
        <v>298</v>
      </c>
      <c r="B325" s="204"/>
      <c r="C325" s="202">
        <f t="shared" si="155"/>
        <v>0</v>
      </c>
      <c r="D325" s="202">
        <f t="shared" ref="D325:D330" si="160">IFERROR(B325-C325-F325,0)</f>
        <v>0</v>
      </c>
      <c r="E325" s="205"/>
      <c r="F325" s="205"/>
      <c r="G325" s="45"/>
      <c r="H325">
        <f t="shared" si="156"/>
        <v>0</v>
      </c>
      <c r="I325">
        <f t="shared" si="157"/>
        <v>0</v>
      </c>
      <c r="P325" s="4" t="str">
        <f t="shared" si="158"/>
        <v>External assistance</v>
      </c>
      <c r="Q325" s="52" t="str">
        <f t="shared" si="159"/>
        <v/>
      </c>
    </row>
    <row r="326" spans="1:17" x14ac:dyDescent="0.25">
      <c r="A326" s="207" t="s">
        <v>299</v>
      </c>
      <c r="B326" s="204"/>
      <c r="C326" s="202">
        <f t="shared" si="155"/>
        <v>0</v>
      </c>
      <c r="D326" s="202">
        <f t="shared" si="160"/>
        <v>0</v>
      </c>
      <c r="E326" s="205"/>
      <c r="F326" s="205"/>
      <c r="G326" s="45"/>
      <c r="H326">
        <f t="shared" si="156"/>
        <v>0</v>
      </c>
      <c r="I326">
        <f t="shared" si="157"/>
        <v>0</v>
      </c>
      <c r="P326" s="4" t="str">
        <f t="shared" si="158"/>
        <v>Other costs</v>
      </c>
      <c r="Q326" s="52" t="str">
        <f t="shared" si="159"/>
        <v/>
      </c>
    </row>
    <row r="327" spans="1:17" x14ac:dyDescent="0.25">
      <c r="A327" s="207" t="s">
        <v>300</v>
      </c>
      <c r="B327" s="204"/>
      <c r="C327" s="202">
        <f t="shared" si="155"/>
        <v>0</v>
      </c>
      <c r="D327" s="202">
        <f t="shared" si="160"/>
        <v>0</v>
      </c>
      <c r="E327" s="205"/>
      <c r="F327" s="205"/>
      <c r="G327" s="45"/>
      <c r="H327">
        <f t="shared" si="156"/>
        <v>0</v>
      </c>
      <c r="I327">
        <f t="shared" si="157"/>
        <v>0</v>
      </c>
      <c r="P327" s="4" t="str">
        <f t="shared" si="158"/>
        <v>Apparatus/equipment</v>
      </c>
      <c r="Q327" s="52" t="str">
        <f t="shared" si="159"/>
        <v/>
      </c>
    </row>
    <row r="328" spans="1:17" x14ac:dyDescent="0.25">
      <c r="A328" s="207" t="s">
        <v>301</v>
      </c>
      <c r="B328" s="204"/>
      <c r="C328" s="202">
        <f t="shared" si="155"/>
        <v>0</v>
      </c>
      <c r="D328" s="202">
        <f t="shared" si="160"/>
        <v>0</v>
      </c>
      <c r="E328" s="205"/>
      <c r="F328" s="205"/>
      <c r="G328" s="45"/>
      <c r="H328">
        <f t="shared" si="156"/>
        <v>0</v>
      </c>
      <c r="I328">
        <f t="shared" si="157"/>
        <v>0</v>
      </c>
      <c r="P328" s="4" t="str">
        <f t="shared" si="158"/>
        <v>Scrap value</v>
      </c>
      <c r="Q328" s="52" t="str">
        <f t="shared" si="159"/>
        <v/>
      </c>
    </row>
    <row r="329" spans="1:17" x14ac:dyDescent="0.25">
      <c r="A329" s="207" t="s">
        <v>302</v>
      </c>
      <c r="B329" s="204"/>
      <c r="C329" s="202">
        <f t="shared" si="155"/>
        <v>0</v>
      </c>
      <c r="D329" s="202">
        <f t="shared" si="160"/>
        <v>0</v>
      </c>
      <c r="E329" s="205"/>
      <c r="F329" s="205"/>
      <c r="G329" s="45"/>
      <c r="H329">
        <f t="shared" si="156"/>
        <v>0</v>
      </c>
      <c r="I329">
        <f t="shared" si="157"/>
        <v>0</v>
      </c>
      <c r="P329" s="4" t="str">
        <f t="shared" si="158"/>
        <v>Income, if any</v>
      </c>
      <c r="Q329" s="52" t="str">
        <f t="shared" si="159"/>
        <v/>
      </c>
    </row>
    <row r="330" spans="1:17" x14ac:dyDescent="0.25">
      <c r="A330" s="208" t="s">
        <v>303</v>
      </c>
      <c r="B330" s="204"/>
      <c r="C330" s="202">
        <f t="shared" si="155"/>
        <v>0</v>
      </c>
      <c r="D330" s="202">
        <f t="shared" si="160"/>
        <v>0</v>
      </c>
      <c r="E330" s="205"/>
      <c r="F330" s="205"/>
      <c r="G330" s="45"/>
      <c r="H330">
        <f t="shared" si="156"/>
        <v>0</v>
      </c>
      <c r="I330">
        <f t="shared" si="157"/>
        <v>0</v>
      </c>
      <c r="P330" s="4" t="str">
        <f t="shared" si="158"/>
        <v>Audit costs</v>
      </c>
      <c r="Q330" s="52" t="str">
        <f t="shared" si="159"/>
        <v/>
      </c>
    </row>
    <row r="331" spans="1:17" x14ac:dyDescent="0.25">
      <c r="A331" s="207" t="s">
        <v>304</v>
      </c>
      <c r="B331" s="200">
        <f>SUM(B324:B330)</f>
        <v>0</v>
      </c>
      <c r="C331" s="202">
        <f>SUM(C324:C330)</f>
        <v>0</v>
      </c>
      <c r="D331" s="202">
        <f>SUM(D324:D330)</f>
        <v>0</v>
      </c>
      <c r="E331" s="202">
        <f>SUM(E324:E330)</f>
        <v>0</v>
      </c>
      <c r="F331" s="202">
        <f>SUM(F324:F330)</f>
        <v>0</v>
      </c>
      <c r="G331" s="23">
        <f t="shared" ref="G331" si="161">SUM(G324:G330)</f>
        <v>0</v>
      </c>
      <c r="H331">
        <f>SUM(H324:H330)</f>
        <v>0</v>
      </c>
      <c r="I331">
        <f t="shared" si="157"/>
        <v>0</v>
      </c>
      <c r="P331" s="4" t="str">
        <f t="shared" si="158"/>
        <v>Total excl. OH</v>
      </c>
      <c r="Q331" s="52" t="str">
        <f t="shared" si="159"/>
        <v/>
      </c>
    </row>
    <row r="332" spans="1:17" x14ac:dyDescent="0.25">
      <c r="A332" s="207" t="s">
        <v>1</v>
      </c>
      <c r="B332" s="204"/>
      <c r="C332" s="202">
        <f>IFERROR(IF($G$320="",IF(E332="",B332*$E$320,E332),IF(E332="",B332*$G$320,E332)),0)</f>
        <v>0</v>
      </c>
      <c r="D332" s="202">
        <f>IFERROR(B332-C332-F332,0)</f>
        <v>0</v>
      </c>
      <c r="E332" s="205"/>
      <c r="F332" s="205"/>
      <c r="G332" s="45"/>
      <c r="H332">
        <f>IF(B332="",0,B332)</f>
        <v>0</v>
      </c>
      <c r="I332">
        <f t="shared" si="157"/>
        <v>0</v>
      </c>
      <c r="P332" s="4" t="str">
        <f t="shared" si="158"/>
        <v>OH</v>
      </c>
      <c r="Q332" s="52" t="str">
        <f t="shared" si="159"/>
        <v/>
      </c>
    </row>
    <row r="333" spans="1:17" ht="15.75" thickBot="1" x14ac:dyDescent="0.3">
      <c r="A333" s="209" t="s">
        <v>4</v>
      </c>
      <c r="B333" s="201">
        <f>SUM(B324:B330)+B332</f>
        <v>0</v>
      </c>
      <c r="C333" s="203">
        <f>SUM(C324:C330)+C332</f>
        <v>0</v>
      </c>
      <c r="D333" s="203">
        <f>SUM(D324:D330)+D332</f>
        <v>0</v>
      </c>
      <c r="E333" s="203">
        <f>SUM(E324:E330)+E332</f>
        <v>0</v>
      </c>
      <c r="F333" s="203">
        <f>SUM(F324:F330)+F332</f>
        <v>0</v>
      </c>
      <c r="G333" s="24">
        <f t="shared" ref="G333" si="162">SUM(G324:G330)+G332</f>
        <v>0</v>
      </c>
      <c r="H333">
        <f>SUM(H324:H330)+H332</f>
        <v>0</v>
      </c>
      <c r="I333">
        <f t="shared" si="157"/>
        <v>0</v>
      </c>
      <c r="J333" s="21"/>
      <c r="K333" s="21"/>
      <c r="L333" s="21"/>
      <c r="M333" s="21"/>
      <c r="N333" s="21"/>
      <c r="O333" s="21"/>
      <c r="P333" s="7" t="str">
        <f t="shared" si="158"/>
        <v>Total</v>
      </c>
      <c r="Q333" s="53" t="str">
        <f t="shared" si="159"/>
        <v/>
      </c>
    </row>
  </sheetData>
  <sheetProtection algorithmName="SHA-512" hashValue="7E3J+Gsn8DNsPVWbRooDgZCAv6W7+Dk1EJ18Z38Q8S8QWJSiUsTdO2dNUvul43m3y0r3tlHc+JGf1wM27yOi8w==" saltValue="g4McvpqKGGnMBwoFGS9EiA==" spinCount="100000" sheet="1" objects="1" scenarios="1" selectLockedCells="1"/>
  <mergeCells count="24">
    <mergeCell ref="E319:F319"/>
    <mergeCell ref="E143:F143"/>
    <mergeCell ref="E159:F159"/>
    <mergeCell ref="E175:F175"/>
    <mergeCell ref="E191:F191"/>
    <mergeCell ref="E207:F207"/>
    <mergeCell ref="E223:F223"/>
    <mergeCell ref="E239:F239"/>
    <mergeCell ref="E255:F255"/>
    <mergeCell ref="E271:F271"/>
    <mergeCell ref="E287:F287"/>
    <mergeCell ref="E303:F303"/>
    <mergeCell ref="E127:F127"/>
    <mergeCell ref="D2:E2"/>
    <mergeCell ref="J4:L4"/>
    <mergeCell ref="J5:L5"/>
    <mergeCell ref="E15:F15"/>
    <mergeCell ref="K15:N18"/>
    <mergeCell ref="E31:F31"/>
    <mergeCell ref="E47:F47"/>
    <mergeCell ref="E63:F63"/>
    <mergeCell ref="E79:F79"/>
    <mergeCell ref="E95:F95"/>
    <mergeCell ref="E111:F111"/>
  </mergeCells>
  <conditionalFormatting sqref="Q20:Q29">
    <cfRule type="expression" dxfId="19" priority="39">
      <formula>RIGHT($E$15,10)&lt;&gt;"Virksomhed"</formula>
    </cfRule>
    <cfRule type="colorScale" priority="40">
      <colorScale>
        <cfvo type="num" val="0"/>
        <cfvo type="max"/>
        <color theme="5"/>
        <color theme="9"/>
      </colorScale>
    </cfRule>
  </conditionalFormatting>
  <conditionalFormatting sqref="Q36:Q45">
    <cfRule type="expression" dxfId="18" priority="37">
      <formula>RIGHT($E$31,10)&lt;&gt;"Virksomhed"</formula>
    </cfRule>
    <cfRule type="colorScale" priority="38">
      <colorScale>
        <cfvo type="num" val="0"/>
        <cfvo type="max"/>
        <color theme="5"/>
        <color theme="9"/>
      </colorScale>
    </cfRule>
  </conditionalFormatting>
  <conditionalFormatting sqref="Q52:Q61">
    <cfRule type="expression" dxfId="17" priority="35">
      <formula>RIGHT($E$42,10)&lt;&gt;"Virksomhed"</formula>
    </cfRule>
    <cfRule type="colorScale" priority="36">
      <colorScale>
        <cfvo type="num" val="0"/>
        <cfvo type="max"/>
        <color theme="5"/>
        <color theme="9"/>
      </colorScale>
    </cfRule>
  </conditionalFormatting>
  <conditionalFormatting sqref="Q68:Q77">
    <cfRule type="expression" dxfId="16" priority="33">
      <formula>RIGHT($E$63,10)&lt;&gt;"Virksomhed"</formula>
    </cfRule>
    <cfRule type="colorScale" priority="34">
      <colorScale>
        <cfvo type="num" val="0"/>
        <cfvo type="max"/>
        <color theme="5"/>
        <color theme="9"/>
      </colorScale>
    </cfRule>
  </conditionalFormatting>
  <conditionalFormatting sqref="Q84:Q93">
    <cfRule type="expression" dxfId="15" priority="31">
      <formula>RIGHT($E$79,10)&lt;&gt;"Virksomhed"</formula>
    </cfRule>
    <cfRule type="colorScale" priority="32">
      <colorScale>
        <cfvo type="num" val="0"/>
        <cfvo type="max"/>
        <color theme="5"/>
        <color theme="9"/>
      </colorScale>
    </cfRule>
  </conditionalFormatting>
  <conditionalFormatting sqref="Q100:Q109">
    <cfRule type="expression" dxfId="14" priority="29">
      <formula>RIGHT($E$95,10)&lt;&gt;"Virksomhed"</formula>
    </cfRule>
    <cfRule type="colorScale" priority="30">
      <colorScale>
        <cfvo type="num" val="0"/>
        <cfvo type="max"/>
        <color theme="5"/>
        <color theme="9"/>
      </colorScale>
    </cfRule>
  </conditionalFormatting>
  <conditionalFormatting sqref="Q116:Q125">
    <cfRule type="expression" dxfId="13" priority="27">
      <formula>RIGHT($E$111,10)&lt;&gt;"Virksomhed"</formula>
    </cfRule>
    <cfRule type="colorScale" priority="28">
      <colorScale>
        <cfvo type="num" val="0"/>
        <cfvo type="max"/>
        <color theme="5"/>
        <color theme="9"/>
      </colorScale>
    </cfRule>
  </conditionalFormatting>
  <conditionalFormatting sqref="Q132:Q141">
    <cfRule type="expression" dxfId="12" priority="25">
      <formula>RIGHT($E$127,10)&lt;&gt;"Virksomhed"</formula>
    </cfRule>
    <cfRule type="colorScale" priority="26">
      <colorScale>
        <cfvo type="num" val="0"/>
        <cfvo type="max"/>
        <color theme="5"/>
        <color theme="9"/>
      </colorScale>
    </cfRule>
  </conditionalFormatting>
  <conditionalFormatting sqref="Q148:Q157">
    <cfRule type="expression" dxfId="11" priority="23">
      <formula>RIGHT($E$143,10)&lt;&gt;"Virksomhed"</formula>
    </cfRule>
    <cfRule type="colorScale" priority="24">
      <colorScale>
        <cfvo type="num" val="0"/>
        <cfvo type="max"/>
        <color theme="5"/>
        <color theme="9"/>
      </colorScale>
    </cfRule>
  </conditionalFormatting>
  <conditionalFormatting sqref="Q164:Q173">
    <cfRule type="expression" dxfId="10" priority="21">
      <formula>RIGHT($E$159,10)&lt;&gt;"Virksomhed"</formula>
    </cfRule>
    <cfRule type="colorScale" priority="22">
      <colorScale>
        <cfvo type="num" val="0"/>
        <cfvo type="max"/>
        <color theme="5"/>
        <color theme="9"/>
      </colorScale>
    </cfRule>
  </conditionalFormatting>
  <conditionalFormatting sqref="Q180:Q189">
    <cfRule type="expression" dxfId="9" priority="19">
      <formula>RIGHT($E$175,10)&lt;&gt;"Virksomhed"</formula>
    </cfRule>
    <cfRule type="colorScale" priority="20">
      <colorScale>
        <cfvo type="num" val="0"/>
        <cfvo type="max"/>
        <color theme="5"/>
        <color theme="9"/>
      </colorScale>
    </cfRule>
  </conditionalFormatting>
  <conditionalFormatting sqref="Q196:Q205">
    <cfRule type="expression" dxfId="8" priority="17">
      <formula>RIGHT($E$191,10)&lt;&gt;"Virksomhed"</formula>
    </cfRule>
    <cfRule type="colorScale" priority="18">
      <colorScale>
        <cfvo type="num" val="0"/>
        <cfvo type="max"/>
        <color theme="5"/>
        <color theme="9"/>
      </colorScale>
    </cfRule>
  </conditionalFormatting>
  <conditionalFormatting sqref="Q212:Q221">
    <cfRule type="expression" dxfId="7" priority="15">
      <formula>RIGHT($E$207,10)&lt;&gt;"Virksomhed"</formula>
    </cfRule>
    <cfRule type="colorScale" priority="16">
      <colorScale>
        <cfvo type="num" val="0"/>
        <cfvo type="max"/>
        <color theme="5"/>
        <color theme="9"/>
      </colorScale>
    </cfRule>
  </conditionalFormatting>
  <conditionalFormatting sqref="Q228:Q237">
    <cfRule type="expression" dxfId="6" priority="13">
      <formula>RIGHT($E$223,10)&lt;&gt;"Virksomhed"</formula>
    </cfRule>
    <cfRule type="colorScale" priority="14">
      <colorScale>
        <cfvo type="num" val="0"/>
        <cfvo type="max"/>
        <color theme="5"/>
        <color theme="9"/>
      </colorScale>
    </cfRule>
  </conditionalFormatting>
  <conditionalFormatting sqref="Q244:Q253">
    <cfRule type="expression" dxfId="5" priority="11">
      <formula>RIGHT($E$239,10)&lt;&gt;"Virksomhed"</formula>
    </cfRule>
    <cfRule type="colorScale" priority="12">
      <colorScale>
        <cfvo type="num" val="0"/>
        <cfvo type="max"/>
        <color theme="5"/>
        <color theme="9"/>
      </colorScale>
    </cfRule>
  </conditionalFormatting>
  <conditionalFormatting sqref="Q260:Q269">
    <cfRule type="expression" dxfId="4" priority="9">
      <formula>RIGHT($E$255,10)&lt;&gt;"Virksomhed"</formula>
    </cfRule>
    <cfRule type="colorScale" priority="10">
      <colorScale>
        <cfvo type="num" val="0"/>
        <cfvo type="max"/>
        <color theme="5"/>
        <color theme="9"/>
      </colorScale>
    </cfRule>
  </conditionalFormatting>
  <conditionalFormatting sqref="Q276:Q285">
    <cfRule type="expression" dxfId="3" priority="7">
      <formula>RIGHT($E$271,10)&lt;&gt;"Virksomhed"</formula>
    </cfRule>
    <cfRule type="colorScale" priority="8">
      <colorScale>
        <cfvo type="num" val="0"/>
        <cfvo type="max"/>
        <color theme="5"/>
        <color theme="9"/>
      </colorScale>
    </cfRule>
  </conditionalFormatting>
  <conditionalFormatting sqref="Q292:Q301">
    <cfRule type="expression" dxfId="2" priority="5">
      <formula>RIGHT($E$287,10)&lt;&gt;"Virksomhed"</formula>
    </cfRule>
    <cfRule type="colorScale" priority="6">
      <colorScale>
        <cfvo type="num" val="0"/>
        <cfvo type="max"/>
        <color theme="5"/>
        <color theme="9"/>
      </colorScale>
    </cfRule>
  </conditionalFormatting>
  <conditionalFormatting sqref="Q308:Q317">
    <cfRule type="expression" dxfId="1" priority="3">
      <formula>RIGHT($E$303,10)&lt;&gt;"Virksomhed"</formula>
    </cfRule>
    <cfRule type="colorScale" priority="4">
      <colorScale>
        <cfvo type="num" val="0"/>
        <cfvo type="max"/>
        <color theme="5"/>
        <color theme="9"/>
      </colorScale>
    </cfRule>
  </conditionalFormatting>
  <conditionalFormatting sqref="Q324:Q333">
    <cfRule type="expression" dxfId="0" priority="1">
      <formula>RIGHT($E$319,10)&lt;&gt;"Virksomhed"</formula>
    </cfRule>
    <cfRule type="colorScale" priority="2">
      <colorScale>
        <cfvo type="num" val="0"/>
        <cfvo type="max"/>
        <color theme="5"/>
        <color theme="9"/>
      </colorScale>
    </cfRule>
  </conditionalFormatting>
  <dataValidations count="33">
    <dataValidation type="decimal" operator="lessThanOrEqual" allowBlank="1" showInputMessage="1" showErrorMessage="1" errorTitle="Tilskudsprocent oversteget" error="Du må ikke overstige tilskudsprocenten. Kig i kolonnen &quot;Heraf GUDP&quot; for reference. Du må heller ikke udfylde det her felt, med mindre du er et universitet." sqref="E27 E29">
      <formula1>I27*$C$16</formula1>
    </dataValidation>
    <dataValidation type="custom" allowBlank="1" showInputMessage="1" showErrorMessage="1" errorTitle="Grunddata mangler" error="Udfyld venligst minimum virksomhedsstørrelse og aktivitetstype inden du fortsætter" sqref="B324:B330">
      <formula1>C$320&gt;0</formula1>
    </dataValidation>
    <dataValidation type="custom" allowBlank="1" showInputMessage="1" showErrorMessage="1" errorTitle="Grunddata mangler" error="Udfyld venligst minimum virksomhedsstørrelse og aktivitetstype inden du fortsætter" sqref="B308:B314">
      <formula1>C$304&gt;0</formula1>
    </dataValidation>
    <dataValidation type="custom" allowBlank="1" showInputMessage="1" showErrorMessage="1" errorTitle="Grunddata mangler" error="Udfyld venligst minimum virksomhedsstørrelse og aktivitetstype inden du fortsætter" sqref="B292:B298">
      <formula1>C$288&gt;0</formula1>
    </dataValidation>
    <dataValidation type="custom" allowBlank="1" showInputMessage="1" showErrorMessage="1" errorTitle="Grunddata mangler" error="Udfyld venligst minimum virksomhedsstørrelse og aktivitetstype inden du fortsætter" sqref="B276:B282">
      <formula1>C$272&gt;0</formula1>
    </dataValidation>
    <dataValidation type="custom" allowBlank="1" showInputMessage="1" showErrorMessage="1" errorTitle="Grunddata mangler" error="Udfyld venligst minimum virksomhedsstørrelse og aktivitetstype inden du fortsætter" sqref="B260:B266">
      <formula1>C$256&gt;0</formula1>
    </dataValidation>
    <dataValidation type="custom" allowBlank="1" showInputMessage="1" showErrorMessage="1" errorTitle="Grunddata mangler" error="Udfyld venligst minimum virksomhedsstørrelse og aktivitetstype inden du fortsætter" sqref="B244:B250">
      <formula1>C$240&gt;0</formula1>
    </dataValidation>
    <dataValidation type="custom" allowBlank="1" showInputMessage="1" showErrorMessage="1" errorTitle="Grunddata mangler" error="Udfyld venligst minimum virksomhedsstørrelse og aktivitetstype inden du fortsætter" sqref="B228:B234">
      <formula1>C$224&gt;0</formula1>
    </dataValidation>
    <dataValidation type="custom" allowBlank="1" showInputMessage="1" showErrorMessage="1" errorTitle="Grunddata mangler" error="Udfyld venligst minimum virksomhedsstørrelse og aktivitetstype inden du fortsætter" sqref="B212:B218">
      <formula1>C$208&gt;0</formula1>
    </dataValidation>
    <dataValidation type="custom" allowBlank="1" showInputMessage="1" showErrorMessage="1" errorTitle="Grunddata mangler" error="Udfyld venligst minimum virksomhedsstørrelse og aktivitetstype inden du fortsætter" sqref="B196:B202">
      <formula1>C$192&gt;0</formula1>
    </dataValidation>
    <dataValidation type="custom" allowBlank="1" showInputMessage="1" showErrorMessage="1" errorTitle="Grunddata mangler" error="Udfyld venligst minimum virksomhedsstørrelse og aktivitetstype inden du fortsætter" sqref="B180:B186">
      <formula1>C$176&gt;0</formula1>
    </dataValidation>
    <dataValidation type="custom" allowBlank="1" showInputMessage="1" showErrorMessage="1" errorTitle="Grunddata mangler" error="Udfyld venligst minimum virksomhedsstørrelse og aktivitetstype inden du fortsætter" sqref="B164:B170">
      <formula1>C$160&gt;0</formula1>
    </dataValidation>
    <dataValidation type="custom" allowBlank="1" showInputMessage="1" showErrorMessage="1" errorTitle="Grunddata mangler" error="Udfyld venligst minimum virksomhedsstørrelse og aktivitetstype inden du fortsætter" sqref="B148:B154">
      <formula1>C$144&gt;0</formula1>
    </dataValidation>
    <dataValidation type="custom" allowBlank="1" showInputMessage="1" showErrorMessage="1" errorTitle="Grunddata mangler" error="Udfyld venligst minimum virksomhedsstørrelse og aktivitetstype inden du fortsætter" sqref="B132:B138">
      <formula1>C$128&gt;0</formula1>
    </dataValidation>
    <dataValidation type="custom" allowBlank="1" showInputMessage="1" showErrorMessage="1" errorTitle="Grunddata mangler" error="Udfyld venligst minimum virksomhedsstørrelse og aktivitetstype inden du fortsætter" sqref="B116:B122">
      <formula1>C$112&gt;0</formula1>
    </dataValidation>
    <dataValidation type="custom" allowBlank="1" showInputMessage="1" showErrorMessage="1" errorTitle="Grunddata mangler" error="Udfyld venligst minimum virksomhedsstørrelse og aktivitetstype inden du fortsætter" sqref="B100:B106">
      <formula1>C$96&gt;0</formula1>
    </dataValidation>
    <dataValidation type="custom" allowBlank="1" showInputMessage="1" showErrorMessage="1" errorTitle="Grunddata mangler" error="Udfyld venligst minimum virksomhedsstørrelse og aktivitetstype inden du fortsætter" sqref="B84:B90">
      <formula1>C$80&gt;0</formula1>
    </dataValidation>
    <dataValidation type="custom" allowBlank="1" showInputMessage="1" showErrorMessage="1" errorTitle="Grunddata mangler" error="Udfyld venligst minimum virksomhedsstørrelse og aktivitetstype inden du fortsætter" sqref="B68:B74">
      <formula1>C$64&gt;0</formula1>
    </dataValidation>
    <dataValidation operator="lessThanOrEqual" allowBlank="1" showInputMessage="1" showErrorMessage="1" errorTitle="Tilskudsprocent oversteget" error="Du må ikke overstige tilskudsprocenten. Kig i kolonnen &quot;Heraf GUDP&quot; for reference." sqref="E43 E59 E75 E91 E107 E123 E139 E155 E171 E187 E203 E219 E235 E251 E267 E283 E299 E315 E331"/>
    <dataValidation type="custom" allowBlank="1" showInputMessage="1" showErrorMessage="1" errorTitle="Grunddata mangler" error="Udfyld venligst minimum virksomhedsstørrelse og aktivitetstype inden du fortsætter" sqref="B52:B58">
      <formula1>C$48&gt;0</formula1>
    </dataValidation>
    <dataValidation type="custom" allowBlank="1" showInputMessage="1" showErrorMessage="1" errorTitle="Grunddata mangler" error="Udfyld venligst minimum virksomhedsstørrelse og aktivitetstype inden du fortsætter" sqref="B36:B42">
      <formula1>C$32&gt;0</formula1>
    </dataValidation>
    <dataValidation type="whole" operator="lessThanOrEqual" allowBlank="1" showInputMessage="1" showErrorMessage="1" errorTitle="OH overskredet" error="For offentlige forsknings- og vidensformidlingsorganisationer må OH max udgøre 44% af i alt uden OH, mens for alle andre må OH max udgøre 30% af lønomkostningerne." sqref="B332 B28 B44 B60 B76 B92 B108 B124 B140 B156 B172 B188 B204 B220 B236 B252 B268 B284 B300 B316">
      <formula1>$H16</formula1>
    </dataValidation>
    <dataValidation type="custom" allowBlank="1" showInputMessage="1" showErrorMessage="1" errorTitle="Grunddata mangler" error="Udfyld venligst omkostninger først" sqref="G20:G26 G28 G36:G42 G44 G52:G58 G60 G68:G74 G76 G84:G90 G92 G100:G106 G108 G116:G122 G124 G132:G138 G140 G148:G154 G156 G164:G170 G172 G180:G186 G188 G196:G202 G204 G212:G218 G220 G228:G234 G236 G244:G250 G252 G260:G266 G268 G276:G282 G284 G292:G298 G300 G308:G314 G316 G324:G330 G332">
      <formula1>H20&gt;0</formula1>
    </dataValidation>
    <dataValidation type="custom" allowBlank="1" showInputMessage="1" showErrorMessage="1" errorTitle="Grunddata mangler" error="Udfyld venligst minimum virksomhedsstørrelse og aktivitetstype inden du fortsætter" sqref="B20:B26">
      <formula1>C$16&gt;0</formula1>
    </dataValidation>
    <dataValidation operator="greaterThanOrEqual" allowBlank="1" showInputMessage="1" showErrorMessage="1" errorTitle="Omkostninger" error="Dette felt må ikke være tomt" sqref="B61:G61 B45:G45 B331:D331 F27:H27 B43:D43 B59:D59 B77:G77 B75:D75 B93:G93 B91:D91 B109:G109 B107:D107 B125:G125 B123:D123 B141:G141 B139:D139 B157:G157 B155:D155 B173:G173 B171:D171 B189:G189 B187:D187 B205:G205 B203:D203 B221:G221 B219:D219 B237:G237 B235:D235 B253:G253 B251:D251 B269:G269 B267:D267 B285:G285 B283:D283 B301:G301 B299:D299 B317:G317 B315:D315 B333:G333 B27:D27 B29:D29 F29:G29 J27"/>
    <dataValidation type="custom" allowBlank="1" showInputMessage="1" showErrorMessage="1" sqref="Q19 Q35 Q51 Q67 Q83 Q99 Q115 Q131 Q147 Q163 Q179 Q195 Q211 Q227 Q243 Q259 Q275 Q291 Q307 Q323">
      <formula1>P19&lt;&gt;1</formula1>
    </dataValidation>
    <dataValidation type="list" allowBlank="1" showInputMessage="1" showErrorMessage="1" sqref="B304 B16 B32 B48 B64 B80 B96 B112 B128 B144 B160 B176 B192 B208 B224 B240 B256 B272 B288 B320">
      <formula1>INDIRECT(CONCATENATE($H$1,"_A"))</formula1>
    </dataValidation>
    <dataValidation type="list" allowBlank="1" showInputMessage="1" showErrorMessage="1" sqref="E15:F15 E31:F31 E47:F47 E63:F63 E79:F79 E95:F95 E111:F111 E127:F127 E143:F143 E159:F159 E175:F175 E191:F191 E207:F207 E223:F223 E239:F239 E255:F255 E271:F271 E287:F287 E303:F303 E319:F319">
      <formula1>INDIRECT(CONCATENATE($H$1,"_V"))</formula1>
    </dataValidation>
    <dataValidation type="decimal" operator="lessThanOrEqual" allowBlank="1" showInputMessage="1" showErrorMessage="1" errorTitle="Costs exceeded" error="Please enter a number that doesn't exceed costs minus GUDP-financing." sqref="F36:F42 F44 F20:F26 F28 F52:F58 F60 F68:F74 F76 F84:F90 F92 F100:F106 F108 F116:F122 F124 F132:F138 F140 F148:F154 F156 F164:F170 F172 F180:F186 F188 F196:F202 F204 F212:F218 F220 F228:F234 F236 F244:F250 F252 F260:F266 F268 F276:F282 F284 F292:F298 F300 F308:F314 F316 F324:F330 F332">
      <formula1>H20-C20</formula1>
    </dataValidation>
    <dataValidation type="decimal" operator="lessThanOrEqual" allowBlank="1" showInputMessage="1" showErrorMessage="1" errorTitle="Subsidy rate exceeded" error="You cannot exceed costs. For reference, use the column &quot;Of which: GUDP&quot;. This field is also only available for knowledge dissemination organizations." sqref="E20:E26 E28 E36:E42 E44 E52:E58 E60 E68:E74 E76 E84:E90 E92 E100:E106 E108 E116:E122 E124 E132:E138 E140 E148:E154 E156 E164:E170 E172 E180:E186 E188 E196:E202 E204 E212:E218 E220 E228:E234 E236 E244:E250 E252 E260:E266 E268 E276:E282 E284 E292:E298 E300 E308:E314 E316 E324:E330 E332">
      <formula1>I20</formula1>
    </dataValidation>
    <dataValidation operator="equal" allowBlank="1" showInputMessage="1" showErrorMessage="1" sqref="Q20:Q29"/>
    <dataValidation type="decimal" operator="lessThanOrEqual" allowBlank="1" showInputMessage="1" showErrorMessage="1" errorTitle="Subsidy rate exceeded" error="You cannot insert a higher subsidy rate then allowed." sqref="G32:G33 G16:G17 G48:G49 G64:G65 G80:G81 G96:G97 G112:G113 G128:G129 G144:G145 G160:G161 G176:G177 G192:G193 G208:G209 G224:G225 G240:G241 G256:G257 G272:G273 G288:G289 G304:G305 G320:G321">
      <formula1>E16</formula1>
    </dataValidation>
    <dataValidation type="decimal" operator="greaterThanOrEqual" allowBlank="1" showInputMessage="1" showErrorMessage="1" errorTitle="Omkostninger" error="Dette felt må ikke være tomt" sqref="H29 H331 H317 H315 H301 H299 H285 H283 H269 H267 H253 H251 H237 H235 H221 H219 H205 H203 H189 H187 H173 H171 H157 H155 H141 H139 H125 H123 H109 H107 H93 H91 H77 H75 H61 H59 H45 H43 H333">
      <formula1>0</formula1>
    </dataValidation>
  </dataValidations>
  <pageMargins left="0.7" right="0.7" top="0.75" bottom="0.75" header="0.3" footer="0.3"/>
  <pageSetup paperSize="9" scale="4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Validate_Data.Validate_Data" altText="Validér data">
                <anchor moveWithCells="1" sizeWithCells="1">
                  <from>
                    <xdr:col>9</xdr:col>
                    <xdr:colOff>104775</xdr:colOff>
                    <xdr:row>14</xdr:row>
                    <xdr:rowOff>104775</xdr:rowOff>
                  </from>
                  <to>
                    <xdr:col>9</xdr:col>
                    <xdr:colOff>1028700</xdr:colOff>
                    <xdr:row>17</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K7"/>
  <sheetViews>
    <sheetView showGridLines="0" workbookViewId="0">
      <selection activeCell="B16" sqref="B16"/>
    </sheetView>
  </sheetViews>
  <sheetFormatPr defaultRowHeight="15" x14ac:dyDescent="0.25"/>
  <cols>
    <col min="1" max="1" width="50.5703125" bestFit="1" customWidth="1"/>
    <col min="2" max="2" width="50.5703125" customWidth="1"/>
    <col min="3" max="3" width="29.140625" bestFit="1" customWidth="1"/>
    <col min="4" max="5" width="29.140625" customWidth="1"/>
    <col min="6" max="6" width="34.42578125" bestFit="1" customWidth="1"/>
    <col min="7" max="11" width="25.5703125" customWidth="1"/>
  </cols>
  <sheetData>
    <row r="1" spans="1:11" ht="45.75" thickBot="1" x14ac:dyDescent="0.3">
      <c r="A1" s="157"/>
      <c r="B1" s="158" t="s">
        <v>379</v>
      </c>
      <c r="C1" s="158" t="s">
        <v>378</v>
      </c>
      <c r="D1" s="158" t="s">
        <v>376</v>
      </c>
      <c r="E1" s="158" t="s">
        <v>377</v>
      </c>
      <c r="F1" s="158" t="s">
        <v>366</v>
      </c>
      <c r="G1" s="158" t="s">
        <v>367</v>
      </c>
      <c r="H1" s="158" t="s">
        <v>368</v>
      </c>
      <c r="I1" s="158" t="s">
        <v>369</v>
      </c>
      <c r="J1" s="158" t="s">
        <v>370</v>
      </c>
      <c r="K1" s="159" t="s">
        <v>371</v>
      </c>
    </row>
    <row r="2" spans="1:11" x14ac:dyDescent="0.25">
      <c r="A2" s="1" t="s">
        <v>288</v>
      </c>
      <c r="B2" s="2">
        <v>0.5</v>
      </c>
      <c r="C2" s="2">
        <v>0.9</v>
      </c>
      <c r="D2" s="2">
        <v>0.5</v>
      </c>
      <c r="E2" s="2">
        <v>0.65</v>
      </c>
      <c r="F2" s="2">
        <v>0.9</v>
      </c>
      <c r="G2" s="2">
        <v>0.8</v>
      </c>
      <c r="H2" s="2">
        <v>0.6</v>
      </c>
      <c r="I2" s="2">
        <v>0.75</v>
      </c>
      <c r="J2" s="2">
        <v>0.5</v>
      </c>
      <c r="K2" s="3">
        <v>0.65</v>
      </c>
    </row>
    <row r="3" spans="1:11" x14ac:dyDescent="0.25">
      <c r="A3" s="4" t="s">
        <v>289</v>
      </c>
      <c r="B3" s="5">
        <v>0.25</v>
      </c>
      <c r="C3" s="5">
        <v>0.9</v>
      </c>
      <c r="D3" s="5">
        <v>0.25</v>
      </c>
      <c r="E3" s="5">
        <v>0.4</v>
      </c>
      <c r="F3" s="5">
        <v>0.45</v>
      </c>
      <c r="G3" s="5">
        <v>0.6</v>
      </c>
      <c r="H3" s="5">
        <v>0.35</v>
      </c>
      <c r="I3" s="5">
        <v>0.5</v>
      </c>
      <c r="J3" s="5">
        <v>0.25</v>
      </c>
      <c r="K3" s="6">
        <v>0.4</v>
      </c>
    </row>
    <row r="4" spans="1:11" x14ac:dyDescent="0.25">
      <c r="A4" s="4" t="s">
        <v>0</v>
      </c>
      <c r="B4" s="5">
        <v>0.7</v>
      </c>
      <c r="C4" s="5">
        <v>0.7</v>
      </c>
      <c r="D4" s="5">
        <v>0.7</v>
      </c>
      <c r="E4" s="5">
        <v>0.7</v>
      </c>
      <c r="F4" s="5">
        <v>0.7</v>
      </c>
      <c r="G4" s="5">
        <v>0.7</v>
      </c>
      <c r="H4" s="5">
        <v>0.7</v>
      </c>
      <c r="I4" s="5">
        <v>0.7</v>
      </c>
      <c r="J4" s="5">
        <v>0.7</v>
      </c>
      <c r="K4" s="6">
        <v>0.7</v>
      </c>
    </row>
    <row r="5" spans="1:11" x14ac:dyDescent="0.25">
      <c r="A5" s="197" t="s">
        <v>328</v>
      </c>
      <c r="B5" s="198"/>
    </row>
    <row r="6" spans="1:11" x14ac:dyDescent="0.25">
      <c r="A6" s="197" t="s">
        <v>329</v>
      </c>
      <c r="B6" s="198"/>
    </row>
    <row r="7" spans="1:11" x14ac:dyDescent="0.25">
      <c r="A7" s="8"/>
    </row>
  </sheetData>
  <sheetProtection algorithmName="SHA-512" hashValue="8Ch8oYHifHKqkE62YVGgYZqCsa90R+q5OrP4ysox1PCYYWuW8GiLGv52n8LAiQyDd0RR/Jl5n7CboLM+Tqw8Kw==" saltValue="P3R78mASn2j0Kvq6oY3yh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4</vt:i4>
      </vt:variant>
    </vt:vector>
  </HeadingPairs>
  <TitlesOfParts>
    <vt:vector size="11" baseType="lpstr">
      <vt:lpstr>Welcome</vt:lpstr>
      <vt:lpstr>Gantt chart</vt:lpstr>
      <vt:lpstr>Example of a Gantt chart</vt:lpstr>
      <vt:lpstr>List of deliverable types</vt:lpstr>
      <vt:lpstr>List of subsidy rates</vt:lpstr>
      <vt:lpstr>Deliverables</vt:lpstr>
      <vt:lpstr>Milestones</vt:lpstr>
      <vt:lpstr>Collaboration_A</vt:lpstr>
      <vt:lpstr>Collaboration_V</vt:lpstr>
      <vt:lpstr>Individual_A</vt:lpstr>
      <vt:lpstr>Individual_V</vt:lpstr>
    </vt:vector>
  </TitlesOfParts>
  <Company>Statens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Frost Hamann (LFST)</dc:creator>
  <cp:lastModifiedBy>Line Daa Jørgensen</cp:lastModifiedBy>
  <cp:lastPrinted>2022-09-28T09:34:31Z</cp:lastPrinted>
  <dcterms:created xsi:type="dcterms:W3CDTF">2022-09-08T10:46:00Z</dcterms:created>
  <dcterms:modified xsi:type="dcterms:W3CDTF">2023-04-18T08:09:16Z</dcterms:modified>
</cp:coreProperties>
</file>